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4399e05638e5fa7c/My Document/YCDSB/Vantilation Report/"/>
    </mc:Choice>
  </mc:AlternateContent>
  <xr:revisionPtr revIDLastSave="18" documentId="8_{CA51ED80-4822-4F43-A9D6-2F1E00ED1232}" xr6:coauthVersionLast="47" xr6:coauthVersionMax="47" xr10:uidLastSave="{0A054036-FEB6-4838-AE98-5F437788A9BC}"/>
  <bookViews>
    <workbookView xWindow="28680" yWindow="-120" windowWidth="29040" windowHeight="15840" tabRatio="801" activeTab="2" xr2:uid="{00000000-000D-0000-FFFF-FFFF00000000}"/>
  </bookViews>
  <sheets>
    <sheet name="1. Board Ventilation Strategy" sheetId="6" r:id="rId1"/>
    <sheet name="2. Board Level Investments" sheetId="3" r:id="rId2"/>
    <sheet name="3. School Dashboard" sheetId="4" r:id="rId3"/>
    <sheet name="4. Board Level Worksheet" sheetId="2" state="hidden" r:id="rId4"/>
    <sheet name="5. School Level Worksheet" sheetId="7" state="hidden" r:id="rId5"/>
    <sheet name="Funding Tables" sheetId="8" state="hidden" r:id="rId6"/>
  </sheets>
  <definedNames>
    <definedName name="_xlnm._FilterDatabase" localSheetId="4" hidden="1">'5. School Level Worksheet'!$K$6:$N$108</definedName>
    <definedName name="School_Name">Table1[Name of School Facility]</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9" i="7" l="1"/>
  <c r="K19" i="2" l="1"/>
  <c r="L19" i="2"/>
  <c r="F18" i="2"/>
  <c r="E18" i="2"/>
  <c r="C18" i="2" l="1"/>
  <c r="D7" i="4"/>
  <c r="C26" i="2" l="1"/>
  <c r="C23" i="2"/>
  <c r="I15" i="4" l="1"/>
  <c r="E15" i="4" s="1"/>
  <c r="I14" i="4"/>
  <c r="E14" i="4" s="1"/>
  <c r="I13" i="4"/>
  <c r="E13" i="4" s="1"/>
  <c r="I12" i="4"/>
  <c r="E12" i="4" s="1"/>
  <c r="I11" i="4"/>
  <c r="E11" i="4" s="1"/>
  <c r="I10" i="4"/>
  <c r="E10" i="4" s="1"/>
  <c r="V4" i="8" l="1"/>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M19" i="2" s="1"/>
  <c r="C19" i="2" s="1"/>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 r="F11" i="4" l="1"/>
  <c r="F13" i="4"/>
  <c r="F10" i="4"/>
  <c r="F15" i="4"/>
  <c r="F14" i="4"/>
  <c r="F12" i="4"/>
  <c r="I16" i="4" l="1"/>
  <c r="F16" i="4"/>
</calcChain>
</file>

<file path=xl/sharedStrings.xml><?xml version="1.0" encoding="utf-8"?>
<sst xmlns="http://schemas.openxmlformats.org/spreadsheetml/2006/main" count="1217" uniqueCount="390">
  <si>
    <t>Ventilation</t>
  </si>
  <si>
    <t>School Name</t>
  </si>
  <si>
    <t>Name of School Facility</t>
  </si>
  <si>
    <t>Building ID</t>
  </si>
  <si>
    <t>Type of School Facility Ventilation</t>
  </si>
  <si>
    <t>Yes</t>
  </si>
  <si>
    <t>Higher grade filters installed</t>
  </si>
  <si>
    <t>Standalone HEPA filter units in place</t>
  </si>
  <si>
    <t xml:space="preserve"> Select Board Name</t>
  </si>
  <si>
    <t>Index</t>
  </si>
  <si>
    <t>DSBNo</t>
  </si>
  <si>
    <t>DSB Name</t>
  </si>
  <si>
    <t>London District Catholic School Board</t>
  </si>
  <si>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</si>
  <si>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</si>
  <si>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</si>
  <si>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</si>
  <si>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</si>
  <si>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</si>
  <si>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</si>
  <si>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</si>
  <si>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</si>
  <si>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</si>
  <si>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</si>
  <si>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</si>
  <si>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Protestant SSB</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</si>
  <si>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</si>
  <si>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</si>
  <si>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</si>
  <si>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</si>
  <si>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</si>
  <si>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</si>
  <si>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</si>
  <si>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</si>
  <si>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</si>
  <si>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</si>
  <si>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</si>
  <si>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</si>
  <si>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</si>
  <si>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</si>
  <si>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</si>
  <si>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</si>
  <si>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</si>
  <si>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</si>
  <si>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</si>
  <si>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</si>
  <si>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</si>
  <si>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</si>
  <si>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</si>
  <si>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</si>
  <si>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</si>
  <si>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</si>
  <si>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</si>
  <si>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</si>
  <si>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</si>
  <si>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</si>
  <si>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</si>
  <si>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</si>
  <si>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</si>
  <si>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</si>
  <si>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</si>
  <si>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</si>
  <si>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</si>
  <si>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</si>
  <si>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</si>
  <si>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</si>
  <si>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</si>
  <si>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</si>
  <si>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</si>
  <si>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</si>
  <si>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</si>
  <si>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</si>
  <si>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</si>
  <si>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</si>
  <si>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</si>
  <si>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</si>
  <si>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</si>
  <si>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</si>
  <si>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</si>
  <si>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</si>
  <si>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</si>
  <si>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</si>
  <si>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</si>
  <si>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</si>
  <si>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</si>
  <si>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</si>
  <si>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</si>
  <si>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</si>
  <si>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</si>
  <si>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</si>
  <si>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 Perth Catholic DSB</t>
  </si>
  <si>
    <t>Windsor-Essex Catholic DSB</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</si>
  <si>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</si>
  <si>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</si>
  <si>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</si>
  <si>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</si>
  <si>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</si>
  <si>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</si>
  <si>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</si>
  <si>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</si>
  <si>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</si>
  <si>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</si>
  <si>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</si>
  <si>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</si>
  <si>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</si>
  <si>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</si>
  <si>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</si>
  <si>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</si>
  <si>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</si>
  <si>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James Bay Lowlands SSB</t>
  </si>
  <si>
    <t>Moose Factory Island DSAB</t>
  </si>
  <si>
    <t>Moosonee DSAB</t>
  </si>
  <si>
    <t>Identify your board strategy (in four bullets)</t>
  </si>
  <si>
    <t>Question</t>
  </si>
  <si>
    <t>Input Response:</t>
  </si>
  <si>
    <t>Ventilation Funding Allocated in 2021-22</t>
  </si>
  <si>
    <t>Investments and Projects</t>
  </si>
  <si>
    <t>TAB 1: Board Ventilation Strategy</t>
  </si>
  <si>
    <t>TAB 2: Board Level Investments</t>
  </si>
  <si>
    <t>Enter School Details</t>
  </si>
  <si>
    <t>Identify Ventilation Measures</t>
  </si>
  <si>
    <t>Yes/No/NA</t>
  </si>
  <si>
    <t>NA</t>
  </si>
  <si>
    <t>2020-21</t>
  </si>
  <si>
    <t>2021-22</t>
  </si>
  <si>
    <t>HEPA Funding</t>
  </si>
  <si>
    <t>$50M-Ventilation</t>
  </si>
  <si>
    <t>Ventilation Projects Completed (2020-21)</t>
  </si>
  <si>
    <t>$29.4M for filters and utilities</t>
  </si>
  <si>
    <t>Funding Sources (Please Complete Expenditure Details)</t>
  </si>
  <si>
    <t>The column titles for this worksheet are in rows 3, 7, 8, and 11. They span cells A3, A7, A8 through B8, and A11. The data spans cells A9 through B9, and A12 through A15.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</si>
  <si>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3, 13, 15, 16, and 17. They span cells B1 through C1, B3, B13, E15 through P15, E16 through P16, and E17 through P17. The data spans cells A5 though C29, and E18 through P19.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</si>
  <si>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4, and 5. They span cells A2 through N2, A4 through N4, and A5 through N5. The data spans cells A6 through O114. Cells A5 through M5 have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</si>
  <si>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</si>
  <si>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</si>
  <si>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</si>
  <si>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</si>
  <si>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</si>
  <si>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</si>
  <si>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</si>
  <si>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</si>
  <si>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Running ventilation systems longer</t>
  </si>
  <si>
    <t>HVAC System Type</t>
  </si>
  <si>
    <t>Partial Mechanical Ventilation</t>
  </si>
  <si>
    <t xml:space="preserve">HEPA units deployed in portables, as needed </t>
  </si>
  <si>
    <t xml:space="preserve">Ventilation assessed </t>
  </si>
  <si>
    <t>Number of Schools Receiving an Investment (2020-21)</t>
  </si>
  <si>
    <t>Mechanical Ventilation</t>
  </si>
  <si>
    <t>The column titles for this worksheet are in rows 5, 6, 7, and 12. They span cells A5, A6, A7 through B7, and A12. The data spans cells A8 through B11, and A12 through B12.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</si>
  <si>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5, 7, and 9. They span cells A5, A7, and A9. The data spans cells B10 through F19. Cell D5 has Sort options.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</si>
  <si>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Board ID</t>
  </si>
  <si>
    <t>5021-1</t>
  </si>
  <si>
    <t>7162-1</t>
  </si>
  <si>
    <t>10387-1</t>
  </si>
  <si>
    <t>53 MORTON AVE (Frmr Our Lady of Good Counsel)</t>
  </si>
  <si>
    <t>7297-1</t>
  </si>
  <si>
    <t>Sacred Heart CHS</t>
  </si>
  <si>
    <t>7411-1</t>
  </si>
  <si>
    <t>7495-1</t>
  </si>
  <si>
    <t>St. Benedict CES</t>
  </si>
  <si>
    <t>7525-1</t>
  </si>
  <si>
    <t>St. Catherine of Siena CES</t>
  </si>
  <si>
    <t>7557-1</t>
  </si>
  <si>
    <t>St. Charles Garnier CES</t>
  </si>
  <si>
    <t>7565-1</t>
  </si>
  <si>
    <t>St. Francis Xavier CES</t>
  </si>
  <si>
    <t>7644-1</t>
  </si>
  <si>
    <t>St. Gabriel the Archangel CES</t>
  </si>
  <si>
    <t>7656-1</t>
  </si>
  <si>
    <t>St. Joseph (Aurora) CES</t>
  </si>
  <si>
    <t>7744-1</t>
  </si>
  <si>
    <t>St. Paul CES</t>
  </si>
  <si>
    <t>7952-1</t>
  </si>
  <si>
    <t>21 MULLEN DR (frmr Holy Family CES)</t>
  </si>
  <si>
    <t>All Saints CES</t>
  </si>
  <si>
    <t>10295-1</t>
  </si>
  <si>
    <t>Blessed Scalabrini CES</t>
  </si>
  <si>
    <t>7006-1</t>
  </si>
  <si>
    <t>Blessed Trinity CES</t>
  </si>
  <si>
    <t>5135-1</t>
  </si>
  <si>
    <t>Canadian Martyrs CES</t>
  </si>
  <si>
    <t>7037-1</t>
  </si>
  <si>
    <t>Cardinal Carter C.H.S.</t>
  </si>
  <si>
    <t>5052-1</t>
  </si>
  <si>
    <t>Christ the King CES</t>
  </si>
  <si>
    <t>7059-1</t>
  </si>
  <si>
    <t>Corpus Christi CES</t>
  </si>
  <si>
    <t>10261-1</t>
  </si>
  <si>
    <t>Divine Mercy CES</t>
  </si>
  <si>
    <t>8554-1</t>
  </si>
  <si>
    <t>Father Bressani CHS</t>
  </si>
  <si>
    <t>7996-1</t>
  </si>
  <si>
    <t>Father Frederick McGinn CES</t>
  </si>
  <si>
    <t>12080-1</t>
  </si>
  <si>
    <t>Father Henri J.M. Nouwen CES</t>
  </si>
  <si>
    <t>8553-1</t>
  </si>
  <si>
    <t>Father John Kelly CES</t>
  </si>
  <si>
    <t>7136-1</t>
  </si>
  <si>
    <t>Father Michael McGivney CHS</t>
  </si>
  <si>
    <t>7111-1</t>
  </si>
  <si>
    <t>Good Shepherd CES</t>
  </si>
  <si>
    <t>7126-1</t>
  </si>
  <si>
    <t>Guardian Angels CES</t>
  </si>
  <si>
    <t>19302-1</t>
  </si>
  <si>
    <t>Holy Cross CHS</t>
  </si>
  <si>
    <t>7182-1</t>
  </si>
  <si>
    <t>Holy Jubilee CES</t>
  </si>
  <si>
    <t>10294-1</t>
  </si>
  <si>
    <t>Holy Name CES</t>
  </si>
  <si>
    <t>12315-1</t>
  </si>
  <si>
    <t>Holy Spirit CES</t>
  </si>
  <si>
    <t>7174-1</t>
  </si>
  <si>
    <t>Immaculate Conception CES</t>
  </si>
  <si>
    <t>7186-1</t>
  </si>
  <si>
    <t>Light of Christ CES</t>
  </si>
  <si>
    <t>7221-1</t>
  </si>
  <si>
    <t>Notre Dame CES</t>
  </si>
  <si>
    <t>10253-1</t>
  </si>
  <si>
    <t>Our Lady Help of Christians CES</t>
  </si>
  <si>
    <t>11166-1</t>
  </si>
  <si>
    <t>Our Lady of Fatima CES</t>
  </si>
  <si>
    <t>7317-1</t>
  </si>
  <si>
    <t>Our Lady of Good Counsel CES</t>
  </si>
  <si>
    <t>19474-1</t>
  </si>
  <si>
    <t>Our Lady of Grace CES</t>
  </si>
  <si>
    <t>7320-1</t>
  </si>
  <si>
    <t>Our Lady of Hope CES</t>
  </si>
  <si>
    <t>10465-1</t>
  </si>
  <si>
    <t>Our Lady of Peace Catholic Learning Centre - St. Luke Program</t>
  </si>
  <si>
    <t>7307-1</t>
  </si>
  <si>
    <t>Our Lady of the Annunciation CES</t>
  </si>
  <si>
    <t>7296-1</t>
  </si>
  <si>
    <t>Our Lady of the Lake Catholic Academy</t>
  </si>
  <si>
    <t>10296-1</t>
  </si>
  <si>
    <t>Our Lady of the Rosary CES</t>
  </si>
  <si>
    <t>7249-1</t>
  </si>
  <si>
    <t>Our Lady Queen of the World Catholic Academy</t>
  </si>
  <si>
    <t>12140-1</t>
  </si>
  <si>
    <t>Pope Francis CES</t>
  </si>
  <si>
    <t>19436-1</t>
  </si>
  <si>
    <t>Prince of Peace CES</t>
  </si>
  <si>
    <t>7359-1</t>
  </si>
  <si>
    <t>San Lorenzo Ruiz CES</t>
  </si>
  <si>
    <t>12002-1</t>
  </si>
  <si>
    <t>San Marco CES</t>
  </si>
  <si>
    <t>7832-1</t>
  </si>
  <si>
    <t>Sir Richard W. Scott CES</t>
  </si>
  <si>
    <t>10193-1</t>
  </si>
  <si>
    <t>St. Agnes of Assisi CES</t>
  </si>
  <si>
    <t>10464-1</t>
  </si>
  <si>
    <t>St. Andrew CES</t>
  </si>
  <si>
    <t>10313-1</t>
  </si>
  <si>
    <t>St. Angela Merici CES</t>
  </si>
  <si>
    <t>10293-1</t>
  </si>
  <si>
    <t>St. Anne CES</t>
  </si>
  <si>
    <t>7501-1</t>
  </si>
  <si>
    <t>St. Augustine CHS</t>
  </si>
  <si>
    <t>10309-1</t>
  </si>
  <si>
    <t>St. Bernadette CES</t>
  </si>
  <si>
    <t>St. Brendan</t>
  </si>
  <si>
    <t>19110-1</t>
  </si>
  <si>
    <t>St. Brigid CES</t>
  </si>
  <si>
    <t>10311-1</t>
  </si>
  <si>
    <t>St. Brother Andre CHS</t>
  </si>
  <si>
    <t>7032-1</t>
  </si>
  <si>
    <t>St. Cecilia CES</t>
  </si>
  <si>
    <t>12247-1</t>
  </si>
  <si>
    <t>St. Clare Catholic CES</t>
  </si>
  <si>
    <t>7574-1</t>
  </si>
  <si>
    <t>St. Clement CES</t>
  </si>
  <si>
    <t>7571-1</t>
  </si>
  <si>
    <t>St. David CES</t>
  </si>
  <si>
    <t>7594-1</t>
  </si>
  <si>
    <t>St. Edward CES</t>
  </si>
  <si>
    <t>7609-1</t>
  </si>
  <si>
    <t>St. Elizabeth CHS</t>
  </si>
  <si>
    <t>7610-1</t>
  </si>
  <si>
    <t>St. Elizabeth Seton CES</t>
  </si>
  <si>
    <t>7615-1</t>
  </si>
  <si>
    <t>St. Emily CES</t>
  </si>
  <si>
    <t>10463-1</t>
  </si>
  <si>
    <t>St. Gregory the Great CES</t>
  </si>
  <si>
    <t>7670-1</t>
  </si>
  <si>
    <t>St. James CES</t>
  </si>
  <si>
    <t>10461-1</t>
  </si>
  <si>
    <t>St. Jean de Brebeuf CHS</t>
  </si>
  <si>
    <t>11087-1</t>
  </si>
  <si>
    <t>St. Jerome CES</t>
  </si>
  <si>
    <t>11245-1</t>
  </si>
  <si>
    <t>St. Joan of Arc CHS</t>
  </si>
  <si>
    <t>7711-1</t>
  </si>
  <si>
    <t>St. John Bosco CES</t>
  </si>
  <si>
    <t>7428-1</t>
  </si>
  <si>
    <t>St. John Chrysostom CES</t>
  </si>
  <si>
    <t>10310-1</t>
  </si>
  <si>
    <t>St. John Paul II CES</t>
  </si>
  <si>
    <t>St. John XXIII</t>
  </si>
  <si>
    <t>7206-1</t>
  </si>
  <si>
    <t>St. Joseph (Richmond Hill) CES</t>
  </si>
  <si>
    <t>7759-1</t>
  </si>
  <si>
    <t>St. Joseph The Worker CES</t>
  </si>
  <si>
    <t>7784-1</t>
  </si>
  <si>
    <t>St. Joseph, Markham CES</t>
  </si>
  <si>
    <t>19303-1</t>
  </si>
  <si>
    <t>St. Julia Billiart CES</t>
  </si>
  <si>
    <t>11246-1</t>
  </si>
  <si>
    <t>St. Justin Martyr CES</t>
  </si>
  <si>
    <t>7794-1</t>
  </si>
  <si>
    <t>St. Kateri Tekakwitha CES</t>
  </si>
  <si>
    <t>7210-1</t>
  </si>
  <si>
    <t>St. Margaret Mary CES</t>
  </si>
  <si>
    <t>7826-1</t>
  </si>
  <si>
    <t>St. Marguerite d'Youville CES</t>
  </si>
  <si>
    <t>11247-1</t>
  </si>
  <si>
    <t>St. Mark CES</t>
  </si>
  <si>
    <t>7838-1</t>
  </si>
  <si>
    <t>St. Mary CES</t>
  </si>
  <si>
    <t>7875-1</t>
  </si>
  <si>
    <t>St. Mary Immaculate CES</t>
  </si>
  <si>
    <t>7861-1</t>
  </si>
  <si>
    <t>St. Mary of the Angels CES</t>
  </si>
  <si>
    <t>12245-1</t>
  </si>
  <si>
    <t>St. Matthew CES</t>
  </si>
  <si>
    <t>7885-1</t>
  </si>
  <si>
    <t>St. Maximilian Kolbe CHS</t>
  </si>
  <si>
    <t>12139-1</t>
  </si>
  <si>
    <t>St. Michael CES</t>
  </si>
  <si>
    <t>7907-1</t>
  </si>
  <si>
    <t>St. Michael The Archangel CES</t>
  </si>
  <si>
    <t>19111-1</t>
  </si>
  <si>
    <t>St. Monica CES</t>
  </si>
  <si>
    <t>7911-1</t>
  </si>
  <si>
    <t>St. Nicholas CES</t>
  </si>
  <si>
    <t>7915-1</t>
  </si>
  <si>
    <t>St. Padre Pio CES</t>
  </si>
  <si>
    <t>11248-1</t>
  </si>
  <si>
    <t>St. Patrick (Markham) CES</t>
  </si>
  <si>
    <t>7924-1</t>
  </si>
  <si>
    <t>St. Patrick (Schomberg) CES</t>
  </si>
  <si>
    <t>7927-1</t>
  </si>
  <si>
    <t>St. Peter CES</t>
  </si>
  <si>
    <t>7963-1</t>
  </si>
  <si>
    <t>St. Raphael the Archangel CES</t>
  </si>
  <si>
    <t>12246-1</t>
  </si>
  <si>
    <t>St. Rene Goupil/St. Luke CES</t>
  </si>
  <si>
    <t>7987-1</t>
  </si>
  <si>
    <t>St. Robert CHS</t>
  </si>
  <si>
    <t>7994-1</t>
  </si>
  <si>
    <t>St. Stephen CES</t>
  </si>
  <si>
    <t>10462-1</t>
  </si>
  <si>
    <t>St. Theresa of Lisieux CHS</t>
  </si>
  <si>
    <t>10308-1</t>
  </si>
  <si>
    <t>St. Thomas Aquinas CES</t>
  </si>
  <si>
    <t>8083-1</t>
  </si>
  <si>
    <t>St. Veronica CES</t>
  </si>
  <si>
    <t>11984-1</t>
  </si>
  <si>
    <t>Number of Schools Receiving an Investment (2021-22)</t>
  </si>
  <si>
    <t>Ventilation System</t>
  </si>
  <si>
    <t>School boards are optimizing air quality in schools through improved ventilation and filtration. 
Implemented measures are dependent on the type of ventilation and feasibility within the context of school facilities and related building systems.
This is a key element in the multiple protective strategies being employed to reduce the risk of COVID-19 transmission and support healthier and safe learning environments for students and staff.</t>
  </si>
  <si>
    <t>Increased frequency of filter changes</t>
  </si>
  <si>
    <t>Increased fresh air intake (windows and/or mechanical ventilation systems)</t>
  </si>
  <si>
    <t xml:space="preserve">School Ventilation and Filtration Measures* </t>
  </si>
  <si>
    <t>*Some measures may not be feasible within the context of a school facility/site and related building systems.</t>
  </si>
  <si>
    <t>**High-Efficiency Particulate Air (HEPA)</t>
  </si>
  <si>
    <t xml:space="preserve">Standalone HEPA** filter units deployed in portables, as needed </t>
  </si>
  <si>
    <t>Mechanical Ventilation, 
Partial Mechanical Ventilation,
Non-Mechanical Ventilation (Natural Ventilation / Exhaust Only)</t>
  </si>
  <si>
    <t>Non-Mechanical Ventilation (Natural Ventilation / Exhaust Only)</t>
  </si>
  <si>
    <t>Numbers #</t>
  </si>
  <si>
    <t>Ventilation Funding Allocated in 2020-21</t>
  </si>
  <si>
    <t>ICIP-CVRIS (Spent)</t>
  </si>
  <si>
    <t>SCI 
(Spent on Ventilation)</t>
  </si>
  <si>
    <t>SRA 
(Spent on Ventilation)</t>
  </si>
  <si>
    <t>Other Board Funding (Spent on Ventilation)</t>
  </si>
  <si>
    <t xml:space="preserve">Standalone HEPA Filter Units Deployed          </t>
  </si>
  <si>
    <t>Ventilation Projects to be Completed (2021-22)</t>
  </si>
  <si>
    <t>These are drop down options →</t>
  </si>
  <si>
    <t>&lt;- Enter here</t>
  </si>
  <si>
    <t>&lt;- Calculated</t>
  </si>
  <si>
    <t>% of Schools Open and Operating Receiving an Investment (2020-21)</t>
  </si>
  <si>
    <t>% of Schools Open and Operating Receiving an Investment (2021-22)</t>
  </si>
  <si>
    <t>&lt;- Select</t>
  </si>
  <si>
    <t>Calculated fields (3.1, 3.2, 3.5 and 3.8)</t>
  </si>
  <si>
    <t>Legend</t>
  </si>
  <si>
    <t>Data entry field</t>
  </si>
  <si>
    <t>Calculated field</t>
  </si>
  <si>
    <t>Increase the openings of outdoor air dampers and flush the buildings prior and post occupancy with outdoor air</t>
  </si>
  <si>
    <t>St. Anthony CES</t>
  </si>
  <si>
    <t>Install HEPA filters in areas of school where less than optimal ventilation assessed and in Kindergarten classrooms</t>
  </si>
  <si>
    <t xml:space="preserve">Upgrade HVAC filtration to MERV13 and ensure optimal operation of outdoor air intakes and components
</t>
  </si>
  <si>
    <t>Add CO2 sensors to monitor the IAQ (Indoor Air Quality) and retrocommission HVAC and Building Automation Systems for optimal ventilation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</si>
</sst>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quot;$&quot;#,##0.00;[Red]\-&quot;$&quot;#,##0.00"/>
    <numFmt numFmtId="166" formatCode="_-* #,##0.00_-;\-* #,##0.00_-;_-* &quot;-&quot;??_-;_-@_-"/>
    <numFmt numFmtId="167" formatCode="&quot;$&quot;#,##0.0&quot;M&quot;"/>
    <numFmt numFmtId="168" formatCode="_-* #,##0_-;\-* #,##0_-;_-* &quot;-&quot;??_-;_-@_-"/>
  </numFmts>
  <fonts count="26"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i/>
      <sz val="10"/>
      <name val="Calibri"/>
      <family val="2"/>
      <scheme val="minor"/>
    </font>
    <font>
      <i/>
      <sz val="10"/>
      <color theme="1"/>
      <name val="Calibri"/>
      <family val="2"/>
      <scheme val="minor"/>
    </font>
    <font>
      <sz val="10.5"/>
      <color rgb="FF222A35"/>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6" fontId="12" fillId="0" borderId="0" applyFont="0" applyFill="0" applyBorder="0" applyAlignment="0" applyProtection="0"/>
    <xf numFmtId="9" fontId="12" fillId="0" borderId="0" applyFont="0" applyFill="0" applyBorder="0" applyAlignment="0" applyProtection="0"/>
  </cellStyleXfs>
  <cellXfs count="131">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11" fillId="11" borderId="14"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164" fontId="0" fillId="9" borderId="2" xfId="0" applyNumberFormat="1" applyFill="1" applyBorder="1" applyAlignment="1">
      <alignment horizontal="center" vertical="center" wrapText="1"/>
    </xf>
    <xf numFmtId="165" fontId="0" fillId="9" borderId="15" xfId="0" applyNumberFormat="1" applyFill="1" applyBorder="1" applyAlignment="1">
      <alignment horizontal="center" vertical="center"/>
    </xf>
    <xf numFmtId="0" fontId="0" fillId="0" borderId="0" xfId="0" applyFont="1" applyAlignment="1">
      <alignment horizontal="center" vertical="center"/>
    </xf>
    <xf numFmtId="0" fontId="14" fillId="0" borderId="0" xfId="0" applyFont="1" applyAlignment="1">
      <alignment horizontal="center" vertical="center"/>
    </xf>
    <xf numFmtId="167" fontId="13" fillId="8" borderId="6" xfId="2" applyNumberFormat="1" applyAlignment="1">
      <alignment vertical="center"/>
    </xf>
    <xf numFmtId="0" fontId="6" fillId="0" borderId="0" xfId="0" applyFont="1" applyAlignment="1">
      <alignment vertical="top"/>
    </xf>
    <xf numFmtId="165" fontId="0" fillId="9" borderId="27" xfId="0" applyNumberFormat="1" applyFill="1" applyBorder="1" applyAlignment="1">
      <alignment vertical="center"/>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8" fontId="0" fillId="0" borderId="0" xfId="4" applyNumberFormat="1" applyFont="1" applyAlignment="1">
      <alignment vertical="center" wrapText="1"/>
    </xf>
    <xf numFmtId="165"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23" fillId="3" borderId="0" xfId="0" applyFont="1" applyFill="1"/>
    <xf numFmtId="0" fontId="24" fillId="3" borderId="0" xfId="0" applyFont="1" applyFill="1"/>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8"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8"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0" fillId="0" borderId="30" xfId="0" applyBorder="1"/>
    <xf numFmtId="0" fontId="4" fillId="3" borderId="1" xfId="0" applyFont="1" applyFill="1" applyBorder="1" applyAlignment="1" applyProtection="1">
      <alignment vertical="center"/>
      <protection locked="0"/>
    </xf>
    <xf numFmtId="0" fontId="0" fillId="0" borderId="0" xfId="0" applyProtection="1">
      <protection locked="0"/>
    </xf>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5" fillId="0" borderId="0" xfId="0" applyFont="1" applyAlignment="1">
      <alignment horizontal="center" wrapText="1"/>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Accent6" xfId="3" builtinId="50"/>
    <cellStyle name="Calculation" xfId="2" builtinId="22"/>
    <cellStyle name="Comma" xfId="4" builtinId="3"/>
    <cellStyle name="Input" xfId="1" builtinId="20"/>
    <cellStyle name="Normal" xfId="0" builtinId="0"/>
    <cellStyle name="Percent" xfId="5" builtinId="5"/>
  </cellStyles>
  <dxfs count="23">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690560</xdr:colOff>
      <xdr:row>1</xdr:row>
      <xdr:rowOff>726281</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379118" y="255589"/>
          <a:ext cx="4521742" cy="670717"/>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School</a:t>
            </a:r>
            <a:r>
              <a:rPr lang="en-CA" sz="1800" b="1" cap="all" baseline="0">
                <a:solidFill>
                  <a:schemeClr val="bg1"/>
                </a:solidFill>
                <a:latin typeface="+mn-lt"/>
              </a:rPr>
              <a:t> Board Ventilation Profile</a:t>
            </a:r>
            <a:endParaRPr lang="en-CA" sz="1800" b="1" cap="all">
              <a:solidFill>
                <a:srgbClr val="FF0000"/>
              </a:solidFill>
              <a:latin typeface="+mn-lt"/>
            </a:endParaRPr>
          </a:p>
        </xdr:txBody>
      </xdr:sp>
      <xdr:sp macro="" textlink="'4. Board Level Worksheet'!$C$5">
        <xdr:nvSpPr>
          <xdr:cNvPr id="19" name="TextBox 18">
            <a:extLst>
              <a:ext uri="{FF2B5EF4-FFF2-40B4-BE49-F238E27FC236}">
                <a16:creationId xmlns:a16="http://schemas.microsoft.com/office/drawing/2014/main" id="{CECA79BC-3E0D-4278-8FF4-9F00FA5EE97F}"/>
              </a:ext>
            </a:extLst>
          </xdr:cNvPr>
          <xdr:cNvSpPr txBox="1"/>
        </xdr:nvSpPr>
        <xdr:spPr>
          <a:xfrm>
            <a:off x="2699820" y="239714"/>
            <a:ext cx="3570908"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York Catholic DSB</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323849</xdr:rowOff>
    </xdr:from>
    <xdr:to>
      <xdr:col>8</xdr:col>
      <xdr:colOff>57150</xdr:colOff>
      <xdr:row>36</xdr:row>
      <xdr:rowOff>161924</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552699"/>
          <a:ext cx="7962900" cy="5943600"/>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Measures to help reduce transmission risk in indoor settings</a:t>
            </a:r>
            <a:endParaRPr lang="en-CA" sz="1100">
              <a:effectLst/>
              <a:ea typeface="Calibri" panose="020F0502020204030204" pitchFamily="34" charset="0"/>
              <a:cs typeface="Times New Roman" panose="02020603050405020304" pitchFamily="18" charset="0"/>
            </a:endParaRP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5318"/>
            <a:ext cx="3416300" cy="676800"/>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a:t>
            </a:r>
            <a:r>
              <a:rPr lang="en-US" sz="1200" baseline="0">
                <a:solidFill>
                  <a:schemeClr val="tx2"/>
                </a:solidFill>
              </a:rPr>
              <a:t> </a:t>
            </a:r>
            <a:r>
              <a:rPr lang="en-US" sz="1200">
                <a:solidFill>
                  <a:schemeClr val="tx2"/>
                </a:solidFill>
              </a:rPr>
              <a:t>Increasing the flow of outdoor/fresh air for diluting the concentration of any infectious particles.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7224"/>
            <a:ext cx="3416300" cy="676275"/>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2"/>
                </a:solidFill>
                <a:effectLst/>
                <a:ea typeface="+mn-ea"/>
              </a:rPr>
              <a:t>Filtration: Involves the use of different types of fibrous media designed to remove particles from the airstream.</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0"/>
            <a:ext cx="7070272" cy="2598735"/>
            <a:chOff x="1055351" y="5395915"/>
            <a:chExt cx="7375072" cy="2509835"/>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19" y="5395915"/>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Ventilation Strategy</a:t>
              </a:r>
              <a:endParaRPr lang="en-CA" sz="1100">
                <a:effectLst/>
                <a:ea typeface="Calibri" panose="020F0502020204030204" pitchFamily="34" charset="0"/>
                <a:cs typeface="Times New Roman" panose="02020603050405020304" pitchFamily="18" charset="0"/>
              </a:endParaRPr>
            </a:p>
          </xdr:txBody>
        </xdr:sp>
        <xdr:sp macro="" textlink="'4. Board Level Worksheet'!$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Upgrade HVAC filtration to MERV13 and ensure optimal operation of outdoor air intakes and components
</a:t>
              </a:fld>
              <a:endParaRPr lang="en-US" sz="1200">
                <a:solidFill>
                  <a:sysClr val="windowText" lastClr="000000"/>
                </a:solidFill>
              </a:endParaRPr>
            </a:p>
          </xdr:txBody>
        </xdr:sp>
        <xdr:sp macro="" textlink="'4. Board Level Worksheet'!$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Increase the openings of outdoor air dampers and flush the buildings prior and post occupancy with outdoor air</a:t>
              </a:fld>
              <a:endParaRPr lang="en-US" sz="1200">
                <a:solidFill>
                  <a:sysClr val="windowText" lastClr="000000"/>
                </a:solidFill>
              </a:endParaRPr>
            </a:p>
          </xdr:txBody>
        </xdr:sp>
        <xdr:sp macro="" textlink="'4. Board Level Worksheet'!$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Add CO2 sensors to monitor the IAQ (Indoor Air Quality) and retrocommission HVAC and Building Automation Systems for optimal ventilation</a:t>
              </a:fld>
              <a:endParaRPr lang="en-US" sz="1200">
                <a:solidFill>
                  <a:sysClr val="windowText" lastClr="000000"/>
                </a:solidFill>
              </a:endParaRPr>
            </a:p>
          </xdr:txBody>
        </xdr:sp>
        <xdr:sp macro="" textlink="'4. Board Level Worksheet'!$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Install HEPA filters in areas of school where less than optimal ventilation assessed and in Kindergarten classrooms</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60348" y="82550"/>
          <a:ext cx="9293227" cy="796504"/>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School Board Ventilation </a:t>
            </a:r>
            <a:r>
              <a:rPr lang="en-US" sz="1800" b="1" kern="1400" cap="small" spc="0" baseline="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Profile</a:t>
            </a:r>
            <a:endParaRPr lang="en-CA" sz="1800" kern="1400" cap="small" spc="-50" baseline="0">
              <a:effectLst/>
              <a:latin typeface="Calibri Light" panose="020F0302020204030204" pitchFamily="34" charset="0"/>
              <a:ea typeface="Times New Roman" panose="02020603050405020304" pitchFamily="18" charset="0"/>
              <a:cs typeface="Times New Roman" panose="02020603050405020304" pitchFamily="18" charset="0"/>
            </a:endParaRPr>
          </a:p>
        </xdr:txBody>
      </xdr:sp>
    </xdr:grpSp>
    <xdr:clientData/>
  </xdr:twoCellAnchor>
  <xdr:twoCellAnchor editAs="oneCell">
    <xdr:from>
      <xdr:col>1</xdr:col>
      <xdr:colOff>47625</xdr:colOff>
      <xdr:row>0</xdr:row>
      <xdr:rowOff>142876</xdr:rowOff>
    </xdr:from>
    <xdr:to>
      <xdr:col>2</xdr:col>
      <xdr:colOff>46566</xdr:colOff>
      <xdr:row>3</xdr:row>
      <xdr:rowOff>213996</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5</xdr:col>
      <xdr:colOff>361950</xdr:colOff>
      <xdr:row>0</xdr:row>
      <xdr:rowOff>123825</xdr:rowOff>
    </xdr:from>
    <xdr:to>
      <xdr:col>9</xdr:col>
      <xdr:colOff>438150</xdr:colOff>
      <xdr:row>2</xdr:row>
      <xdr:rowOff>161925</xdr:rowOff>
    </xdr:to>
    <xdr:sp macro="" textlink="'4. Board Level Worksheet'!$C$5">
      <xdr:nvSpPr>
        <xdr:cNvPr id="8" name="TextBox 7">
          <a:extLst>
            <a:ext uri="{FF2B5EF4-FFF2-40B4-BE49-F238E27FC236}">
              <a16:creationId xmlns:a16="http://schemas.microsoft.com/office/drawing/2014/main" id="{1431A383-607D-4D6E-AA1E-AD58B665FD27}"/>
            </a:ext>
          </a:extLst>
        </xdr:cNvPr>
        <xdr:cNvSpPr txBox="1"/>
      </xdr:nvSpPr>
      <xdr:spPr>
        <a:xfrm>
          <a:off x="3219450" y="123825"/>
          <a:ext cx="2933700" cy="4191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York Catholic DSB</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23703" y="1958975"/>
          <a:ext cx="4140200" cy="63500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Ventilation Funding*            |</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$6.8M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val="1"/>
            </a:ext>
          </a:extLst>
        </xdr:cNvPr>
        <xdr:cNvGrpSpPr/>
      </xdr:nvGrpSpPr>
      <xdr:grpSpPr>
        <a:xfrm>
          <a:off x="5054601" y="1971676"/>
          <a:ext cx="4140000" cy="63499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Ventilation Funding*            |</a:t>
            </a:r>
          </a:p>
        </xdr:txBody>
      </xdr:sp>
      <xdr:sp macro="" textlink="'4. Board Level Worksheet'!$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$8.5M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704850" y="2924175"/>
          <a:ext cx="3898900" cy="473077"/>
          <a:chOff x="-129072" y="-203481"/>
          <a:chExt cx="5101715" cy="386609"/>
        </a:xfrm>
      </xdr:grpSpPr>
      <xdr:sp macro="" textlink="'4. Board Level Worksheet'!$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103</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Ventilation projects completed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SCHOOL BOARD wide investments</a:t>
          </a:r>
          <a:endParaRPr lang="en-CA" sz="1100">
            <a:effectLst/>
            <a:ea typeface="Calibri" panose="020F0502020204030204" pitchFamily="34" charset="0"/>
            <a:cs typeface="Times New Roman" panose="02020603050405020304" pitchFamily="18" charset="0"/>
          </a:endParaRPr>
        </a:p>
      </xdr:txBody>
    </xdr:sp>
    <xdr:clientData/>
  </xdr:twoCellAnchor>
  <xdr:twoCellAnchor>
    <xdr:from>
      <xdr:col>7</xdr:col>
      <xdr:colOff>565705</xdr:colOff>
      <xdr:row>14</xdr:row>
      <xdr:rowOff>169862</xdr:rowOff>
    </xdr:from>
    <xdr:to>
      <xdr:col>13</xdr:col>
      <xdr:colOff>554035</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166280" y="2922587"/>
          <a:ext cx="4331730" cy="45000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Ventilation projects in progress / planned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24</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412750</xdr:colOff>
      <xdr:row>9</xdr:row>
      <xdr:rowOff>50800</xdr:rowOff>
    </xdr:from>
    <xdr:to>
      <xdr:col>3</xdr:col>
      <xdr:colOff>304800</xdr:colOff>
      <xdr:row>10</xdr:row>
      <xdr:rowOff>38099</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0400" y="1831975"/>
          <a:ext cx="1320800" cy="177799"/>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2020-21 School Year</a:t>
          </a:r>
        </a:p>
      </xdr:txBody>
    </xdr:sp>
    <xdr:clientData/>
  </xdr:twoCellAnchor>
  <xdr:twoCellAnchor>
    <xdr:from>
      <xdr:col>7</xdr:col>
      <xdr:colOff>492124</xdr:colOff>
      <xdr:row>9</xdr:row>
      <xdr:rowOff>53975</xdr:rowOff>
    </xdr:from>
    <xdr:to>
      <xdr:col>9</xdr:col>
      <xdr:colOff>419099</xdr:colOff>
      <xdr:row>10</xdr:row>
      <xdr:rowOff>47625</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26024" y="1835150"/>
          <a:ext cx="1355725" cy="18415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2021-22 School Year</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Note: *This</a:t>
          </a:r>
          <a:r>
            <a:rPr lang="en-US" sz="1050" b="0" baseline="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 includes includes spending from dedicated ventilation programs, federal-provincial funding, provincial renewal funding and supplemental funding from other board sources.</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Board Level Worksheet'!$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103</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Schools</a:t>
          </a:r>
          <a:r>
            <a:rPr lang="en-US" sz="1200" b="1" baseline="0">
              <a:solidFill>
                <a:schemeClr val="tx1"/>
              </a:solidFill>
              <a:effectLst/>
              <a:latin typeface="Calibri" panose="020F0502020204030204" pitchFamily="34" charset="0"/>
              <a:ea typeface="Century Gothic" panose="020B0502020202020204" pitchFamily="34" charset="0"/>
              <a:cs typeface="Calibri" panose="020F0502020204030204" pitchFamily="34" charset="0"/>
            </a:rPr>
            <a:t> receiving an investment, </a:t>
          </a:r>
          <a:r>
            <a:rPr lang="en-US" sz="1200" b="1" baseline="0">
              <a:effectLst/>
              <a:latin typeface="+mn-lt"/>
              <a:ea typeface="+mn-ea"/>
              <a:cs typeface="+mn-cs"/>
            </a:rPr>
            <a:t>which is </a:t>
          </a:r>
          <a:r>
            <a:rPr lang="en-US" sz="1200" b="1" baseline="0">
              <a:solidFill>
                <a:srgbClr val="FF0000"/>
              </a:solidFill>
              <a:effectLst/>
              <a:latin typeface="+mn-lt"/>
              <a:ea typeface="+mn-ea"/>
              <a:cs typeface="+mn-cs"/>
            </a:rPr>
            <a:t>  </a:t>
          </a:r>
          <a:r>
            <a:rPr lang="en-US" sz="1200" b="1" baseline="0">
              <a:effectLst/>
              <a:latin typeface="+mn-lt"/>
              <a:ea typeface="+mn-ea"/>
              <a:cs typeface="+mn-cs"/>
            </a:rPr>
            <a:t>    of total schools in the board.</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560896</xdr:colOff>
      <xdr:row>17</xdr:row>
      <xdr:rowOff>165625</xdr:rowOff>
    </xdr:from>
    <xdr:to>
      <xdr:col>13</xdr:col>
      <xdr:colOff>428625</xdr:colOff>
      <xdr:row>20</xdr:row>
      <xdr:rowOff>60731</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161471" y="3489850"/>
          <a:ext cx="4211129" cy="466606"/>
          <a:chOff x="5672081" y="3782523"/>
          <a:chExt cx="4014021"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3173731"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Schools </a:t>
            </a:r>
            <a:r>
              <a:rPr lang="en-US" sz="1200" b="1" baseline="0">
                <a:effectLst/>
                <a:latin typeface="Calibri" panose="020F0502020204030204" pitchFamily="34" charset="0"/>
                <a:ea typeface="Century Gothic" panose="020B0502020202020204" pitchFamily="34" charset="0"/>
                <a:cs typeface="Calibri" panose="020F0502020204030204" pitchFamily="34" charset="0"/>
              </a:rPr>
              <a:t>to receive an investment</a:t>
            </a:r>
            <a:r>
              <a:rPr lang="en-US" sz="1200" b="1" baseline="0">
                <a:effectLst/>
                <a:latin typeface="+mn-lt"/>
                <a:ea typeface="+mn-ea"/>
                <a:cs typeface="+mn-cs"/>
              </a:rPr>
              <a:t>, which is </a:t>
            </a:r>
          </a:p>
          <a:p>
            <a:pPr>
              <a:lnSpc>
                <a:spcPct val="107000"/>
              </a:lnSpc>
              <a:spcAft>
                <a:spcPts val="0"/>
              </a:spcAft>
            </a:pPr>
            <a:r>
              <a:rPr lang="en-US" sz="1200" b="1" baseline="0">
                <a:effectLst/>
                <a:latin typeface="+mn-lt"/>
                <a:ea typeface="+mn-ea"/>
                <a:cs typeface="+mn-cs"/>
              </a:rPr>
              <a:t>of total schools in the board.</a:t>
            </a:r>
            <a:endParaRPr lang="en-CA" sz="12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Board Level Worksheet'!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24</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594439" y="5019848"/>
          <a:ext cx="6625640" cy="61366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sTANDALONE HEPA FILTER UNITs dEPLOYED          |  </a:t>
            </a:r>
            <a:endParaRPr lang="en-CA" sz="1100">
              <a:effectLst/>
              <a:ea typeface="Calibri" panose="020F0502020204030204" pitchFamily="34" charset="0"/>
              <a:cs typeface="Times New Roman" panose="02020603050405020304" pitchFamily="18" charset="0"/>
            </a:endParaRPr>
          </a:p>
        </xdr:txBody>
      </xdr:sp>
      <xdr:sp macro="" textlink="'4. Board Level Worksheet'!$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533</a:t>
            </a:fld>
            <a:endParaRPr lang="en-CA" sz="1400" b="1">
              <a:solidFill>
                <a:schemeClr val="bg1"/>
              </a:solidFill>
            </a:endParaRPr>
          </a:p>
        </xdr:txBody>
      </xdr:sp>
    </xdr:grpSp>
    <xdr:clientData/>
  </xdr:twoCellAnchor>
  <xdr:twoCellAnchor>
    <xdr:from>
      <xdr:col>6</xdr:col>
      <xdr:colOff>400050</xdr:colOff>
      <xdr:row>17</xdr:row>
      <xdr:rowOff>171450</xdr:rowOff>
    </xdr:from>
    <xdr:to>
      <xdr:col>7</xdr:col>
      <xdr:colOff>133350</xdr:colOff>
      <xdr:row>19</xdr:row>
      <xdr:rowOff>47625</xdr:rowOff>
    </xdr:to>
    <xdr:sp macro="" textlink="'4. Board Level Worksheet'!C23">
      <xdr:nvSpPr>
        <xdr:cNvPr id="16" name="TextBox 15">
          <a:extLst>
            <a:ext uri="{FF2B5EF4-FFF2-40B4-BE49-F238E27FC236}">
              <a16:creationId xmlns:a16="http://schemas.microsoft.com/office/drawing/2014/main" id="{E19BD255-E77F-4690-8F15-6DAFB13775CD}"/>
            </a:ext>
          </a:extLst>
        </xdr:cNvPr>
        <xdr:cNvSpPr txBox="1"/>
      </xdr:nvSpPr>
      <xdr:spPr>
        <a:xfrm>
          <a:off x="4276725" y="3495675"/>
          <a:ext cx="457200" cy="257175"/>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100%</a:t>
          </a:fld>
          <a:endParaRPr lang="en-CA" sz="1200" b="1">
            <a:solidFill>
              <a:schemeClr val="tx1"/>
            </a:solidFill>
          </a:endParaRPr>
        </a:p>
      </xdr:txBody>
    </xdr:sp>
    <xdr:clientData/>
  </xdr:twoCellAnchor>
  <xdr:twoCellAnchor>
    <xdr:from>
      <xdr:col>12</xdr:col>
      <xdr:colOff>539749</xdr:colOff>
      <xdr:row>17</xdr:row>
      <xdr:rowOff>149225</xdr:rowOff>
    </xdr:from>
    <xdr:to>
      <xdr:col>13</xdr:col>
      <xdr:colOff>352424</xdr:colOff>
      <xdr:row>19</xdr:row>
      <xdr:rowOff>47625</xdr:rowOff>
    </xdr:to>
    <xdr:sp macro="" textlink="'4. Board Level Worksheet'!C26">
      <xdr:nvSpPr>
        <xdr:cNvPr id="20" name="TextBox 19">
          <a:extLst>
            <a:ext uri="{FF2B5EF4-FFF2-40B4-BE49-F238E27FC236}">
              <a16:creationId xmlns:a16="http://schemas.microsoft.com/office/drawing/2014/main" id="{496EC206-8844-46C9-B9AC-B1A87FCBBC74}"/>
            </a:ext>
          </a:extLst>
        </xdr:cNvPr>
        <xdr:cNvSpPr txBox="1"/>
      </xdr:nvSpPr>
      <xdr:spPr>
        <a:xfrm>
          <a:off x="8759824" y="3473450"/>
          <a:ext cx="5365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23%</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School Board Ventilation Profile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Board Level Worksheet'!$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York Catholic DSB</a:t>
          </a:fld>
          <a:endParaRPr lang="en-CA" sz="1800" b="1" cap="small" baseline="0">
            <a:solidFill>
              <a:schemeClr val="bg1"/>
            </a:solidFill>
          </a:endParaRPr>
        </a:p>
      </xdr:txBody>
    </xdr:sp>
    <xdr:clientData/>
  </xdr:twoCellAnchor>
  <xdr:twoCellAnchor>
    <xdr:from>
      <xdr:col>2</xdr:col>
      <xdr:colOff>876299</xdr:colOff>
      <xdr:row>2</xdr:row>
      <xdr:rowOff>133350</xdr:rowOff>
    </xdr:from>
    <xdr:to>
      <xdr:col>3</xdr:col>
      <xdr:colOff>1504949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162174" y="990600"/>
          <a:ext cx="16668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Select your school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K109" totalsRowCount="1" headerRowDxfId="22" dataDxfId="21">
  <autoFilter ref="A5:K108" xr:uid="{00000000-0009-0000-0100-000001000000}"/>
  <sortState xmlns:xlrd2="http://schemas.microsoft.com/office/spreadsheetml/2017/richdata2" ref="A6:K108">
    <sortCondition ref="A5:A108"/>
  </sortState>
  <tableColumns count="11">
    <tableColumn id="1" xr3:uid="{00000000-0010-0000-0000-000001000000}" name="Name of School Facility"/>
    <tableColumn id="2" xr3:uid="{00000000-0010-0000-0000-000002000000}" name="Building ID"/>
    <tableColumn id="3" xr3:uid="{00000000-0010-0000-0000-000003000000}" name="Type of School Facility Ventilation" dataDxfId="20" totalsRowDxfId="19"/>
    <tableColumn id="4" xr3:uid="{00000000-0010-0000-0000-000004000000}" name="Ventilation assessed " dataDxfId="18" totalsRowDxfId="17"/>
    <tableColumn id="5" xr3:uid="{00000000-0010-0000-0000-000005000000}" name="Running ventilation systems longer" dataDxfId="16" totalsRowDxfId="15"/>
    <tableColumn id="6" xr3:uid="{00000000-0010-0000-0000-000006000000}" name="Higher grade filters installed" dataDxfId="14" totalsRowDxfId="13"/>
    <tableColumn id="7" xr3:uid="{00000000-0010-0000-0000-000007000000}" name="Increased frequency of filter changes" dataDxfId="12" totalsRowDxfId="11"/>
    <tableColumn id="8" xr3:uid="{00000000-0010-0000-0000-000008000000}" name="Increased fresh air intake (windows and/or mechanical ventilation systems)" dataDxfId="10" totalsRowDxfId="9"/>
    <tableColumn id="10" xr3:uid="{00000000-0010-0000-0000-00000A000000}" name="HEPA units deployed in portables, as needed " dataDxfId="8" totalsRowDxfId="7"/>
    <tableColumn id="11" xr3:uid="{00000000-0010-0000-0000-00000B000000}" name="Standalone HEPA filter units in place" totalsRowFunction="custom" dataDxfId="6" totalsRowDxfId="5">
      <totalsRowFormula>SUM(J6:J108)</totalsRowFormula>
    </tableColumn>
    <tableColumn id="12" xr3:uid="{00000000-0010-0000-0000-00000C000000}" name="Board ID" dataDxfId="4" totalsRow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HVAC_Type" displayName="HVAC_Type" ref="AB2:AB5" totalsRowShown="0" headerRowDxfId="2" dataDxfId="1">
  <autoFilter ref="AB2:AB5" xr:uid="{00000000-0009-0000-0100-000003000000}"/>
  <tableColumns count="1">
    <tableColumn id="1" xr3:uid="{00000000-0010-0000-0100-000001000000}" name="HVAC System Type"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pageSetUpPr fitToPage="1"/>
  </sheetPr>
  <dimension ref="A1:I37"/>
  <sheetViews>
    <sheetView showGridLines="0" showRowColHeaders="0" topLeftCell="A12" zoomScaleNormal="100" workbookViewId="0">
      <selection activeCell="B37" sqref="B37"/>
    </sheetView>
  </sheetViews>
  <sheetFormatPr defaultColWidth="0" defaultRowHeight="15" zeroHeight="1" x14ac:dyDescent="0.25"/>
  <cols>
    <col min="1" max="1" width="8.85546875" customWidth="1"/>
    <col min="2" max="8" width="16.85546875" customWidth="1"/>
    <col min="9" max="9" width="8.85546875" customWidth="1"/>
    <col min="10" max="16384" width="8.85546875" hidden="1"/>
  </cols>
  <sheetData>
    <row r="1" spans="1:8" ht="15.75" x14ac:dyDescent="0.25">
      <c r="A1" s="71" t="s">
        <v>130</v>
      </c>
    </row>
    <row r="2" spans="1:8" ht="60.75" customHeight="1" x14ac:dyDescent="0.25">
      <c r="B2" s="104"/>
      <c r="C2" s="104"/>
      <c r="D2" s="104"/>
      <c r="E2" s="104"/>
      <c r="F2" s="104"/>
      <c r="G2" s="104"/>
      <c r="H2" s="104"/>
    </row>
    <row r="3" spans="1:8" ht="15" customHeight="1" x14ac:dyDescent="0.25">
      <c r="A3" s="67"/>
    </row>
    <row r="4" spans="1:8" ht="39.950000000000003" customHeight="1" x14ac:dyDescent="0.25">
      <c r="B4" s="105" t="s">
        <v>358</v>
      </c>
      <c r="C4" s="105"/>
      <c r="D4" s="105"/>
      <c r="E4" s="105"/>
      <c r="F4" s="105"/>
      <c r="G4" s="105"/>
      <c r="H4" s="105"/>
    </row>
    <row r="5" spans="1:8" ht="39.950000000000003" customHeight="1" x14ac:dyDescent="0.25">
      <c r="B5" s="105"/>
      <c r="C5" s="105"/>
      <c r="D5" s="105"/>
      <c r="E5" s="105"/>
      <c r="F5" s="105"/>
      <c r="G5" s="105"/>
      <c r="H5" s="105"/>
    </row>
    <row r="6" spans="1:8" ht="5.0999999999999996" customHeight="1" x14ac:dyDescent="0.25"/>
    <row r="7" spans="1:8" ht="45.95" customHeight="1" x14ac:dyDescent="0.25">
      <c r="A7" s="68"/>
      <c r="B7" s="69"/>
      <c r="C7" s="106"/>
      <c r="D7" s="106"/>
      <c r="E7" s="106"/>
      <c r="F7" s="106"/>
      <c r="G7" s="106"/>
    </row>
    <row r="8" spans="1:8" x14ac:dyDescent="0.25">
      <c r="A8" s="69"/>
      <c r="B8" s="69"/>
    </row>
    <row r="9" spans="1:8" x14ac:dyDescent="0.25">
      <c r="A9" s="69"/>
      <c r="B9" s="69"/>
    </row>
    <row r="10" spans="1:8" x14ac:dyDescent="0.25">
      <c r="A10" s="69"/>
      <c r="B10" s="69"/>
    </row>
    <row r="11" spans="1:8" x14ac:dyDescent="0.25">
      <c r="A11" s="68"/>
      <c r="B11" s="69"/>
    </row>
    <row r="12" spans="1:8" x14ac:dyDescent="0.25">
      <c r="A12" s="69"/>
      <c r="B12" s="69"/>
    </row>
    <row r="13" spans="1:8" x14ac:dyDescent="0.25">
      <c r="A13" s="69"/>
      <c r="B13" s="69"/>
    </row>
    <row r="14" spans="1:8" x14ac:dyDescent="0.25">
      <c r="A14" s="69"/>
      <c r="B14" s="69"/>
    </row>
    <row r="15" spans="1:8" x14ac:dyDescent="0.25">
      <c r="A15" s="69"/>
      <c r="B15" s="69"/>
    </row>
    <row r="16" spans="1: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sheetData>
  <sheetProtection selectLockedCells="1" selectUnlockedCells="1"/>
  <mergeCells count="3">
    <mergeCell ref="B2:H2"/>
    <mergeCell ref="B4:H5"/>
    <mergeCell ref="C7:G7"/>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tint="-0.499984740745262"/>
    <pageSetUpPr fitToPage="1"/>
  </sheetPr>
  <dimension ref="A1:XFC33"/>
  <sheetViews>
    <sheetView topLeftCell="A6" zoomScaleNormal="100" workbookViewId="0">
      <selection activeCell="A2" sqref="A2:B32"/>
    </sheetView>
  </sheetViews>
  <sheetFormatPr defaultColWidth="0" defaultRowHeight="15" zeroHeight="1" x14ac:dyDescent="0.25"/>
  <cols>
    <col min="1" max="1" width="3.85546875" style="1" customWidth="1"/>
    <col min="2" max="13" width="10.85546875" style="1" customWidth="1"/>
    <col min="14" max="14" width="9.140625" style="1" customWidth="1"/>
    <col min="15" max="15" width="3.85546875" style="1" customWidth="1"/>
    <col min="16" max="5704" width="0" style="1" hidden="1" customWidth="1"/>
    <col min="5705" max="16383" width="8.85546875" style="1" hidden="1"/>
    <col min="16384" max="16384" width="8.140625" style="1" hidden="1"/>
  </cols>
  <sheetData>
    <row r="1" spans="1:2" ht="15.75" x14ac:dyDescent="0.25">
      <c r="A1" s="71" t="s">
        <v>148</v>
      </c>
    </row>
    <row r="2" spans="1:2" ht="15.75" x14ac:dyDescent="0.25">
      <c r="A2" s="70"/>
    </row>
    <row r="3" spans="1:2" x14ac:dyDescent="0.25"/>
    <row r="4" spans="1:2" ht="20.25" customHeight="1" x14ac:dyDescent="0.25"/>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row r="12" spans="1:2" x14ac:dyDescent="0.25">
      <c r="A12" s="2"/>
      <c r="B12" s="2"/>
    </row>
    <row r="13" spans="1:2" x14ac:dyDescent="0.25">
      <c r="A13" s="2"/>
      <c r="B13" s="2"/>
    </row>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4" ht="27.75" hidden="1" customHeight="1" x14ac:dyDescent="0.25">
      <c r="B33" s="107"/>
      <c r="C33" s="107"/>
      <c r="D33" s="107"/>
      <c r="E33" s="107"/>
      <c r="F33" s="107"/>
      <c r="G33" s="107"/>
      <c r="H33" s="107"/>
      <c r="I33" s="107"/>
      <c r="J33" s="107"/>
      <c r="K33" s="107"/>
      <c r="L33" s="107"/>
      <c r="M33" s="107"/>
      <c r="N33" s="107"/>
    </row>
  </sheetData>
  <mergeCells count="1">
    <mergeCell ref="B33:N33"/>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tint="-0.249977111117893"/>
    <pageSetUpPr fitToPage="1"/>
  </sheetPr>
  <dimension ref="A1:XFC26"/>
  <sheetViews>
    <sheetView showGridLines="0" showRowColHeaders="0" tabSelected="1" topLeftCell="A3" zoomScaleNormal="100" workbookViewId="0">
      <selection activeCell="D5" sqref="D5"/>
    </sheetView>
  </sheetViews>
  <sheetFormatPr defaultColWidth="0" defaultRowHeight="15" zeroHeight="1" x14ac:dyDescent="0.25"/>
  <cols>
    <col min="1" max="1" width="3.85546875" style="1" customWidth="1"/>
    <col min="2" max="3" width="15.5703125" style="1" customWidth="1"/>
    <col min="4" max="4" width="36.85546875" style="1" customWidth="1"/>
    <col min="5" max="5" width="21.42578125" style="1" customWidth="1"/>
    <col min="6" max="6" width="12.7109375" style="1" customWidth="1"/>
    <col min="7" max="7" width="6.42578125" style="1" customWidth="1"/>
    <col min="8" max="8" width="3.85546875" style="2" hidden="1"/>
    <col min="9" max="9" width="3.5703125" style="2" hidden="1"/>
    <col min="10" max="10" width="19.42578125" style="2" hidden="1"/>
    <col min="11" max="16380" width="6.140625" style="1" hidden="1"/>
    <col min="16381" max="16381" width="4.140625" style="1" hidden="1"/>
    <col min="16382" max="16382" width="3.85546875" style="1" hidden="1"/>
    <col min="16383" max="16383" width="6.42578125" style="1" hidden="1"/>
    <col min="16384" max="16384" width="6.140625" style="1" hidden="1"/>
  </cols>
  <sheetData>
    <row r="1" spans="1:9" ht="15.75" x14ac:dyDescent="0.25">
      <c r="A1" s="71" t="s">
        <v>149</v>
      </c>
    </row>
    <row r="2" spans="1:9" s="2" customFormat="1" ht="53.1" customHeight="1" x14ac:dyDescent="0.25">
      <c r="A2" s="70"/>
      <c r="B2" s="112"/>
      <c r="C2" s="112"/>
      <c r="D2" s="112"/>
      <c r="E2" s="112"/>
      <c r="F2" s="112"/>
    </row>
    <row r="3" spans="1:9" s="2" customFormat="1" ht="12.95" customHeight="1" x14ac:dyDescent="0.25">
      <c r="A3" s="1"/>
      <c r="B3" s="1"/>
      <c r="C3" s="1"/>
      <c r="D3" s="1"/>
      <c r="E3" s="1"/>
      <c r="F3" s="1"/>
    </row>
    <row r="4" spans="1:9" s="2" customFormat="1" ht="12.95" customHeight="1" x14ac:dyDescent="0.25">
      <c r="A4" s="1"/>
      <c r="B4" s="1"/>
      <c r="C4" s="1"/>
      <c r="D4" s="1"/>
      <c r="E4" s="1"/>
      <c r="F4" s="1"/>
    </row>
    <row r="5" spans="1:9" s="2" customFormat="1" ht="24.95" customHeight="1" x14ac:dyDescent="0.25">
      <c r="A5" s="1"/>
      <c r="B5" s="113" t="s">
        <v>1</v>
      </c>
      <c r="C5" s="114"/>
      <c r="D5" s="102" t="s">
        <v>348</v>
      </c>
      <c r="E5" s="3"/>
      <c r="F5" s="4"/>
      <c r="H5" s="12"/>
    </row>
    <row r="6" spans="1:9" s="2" customFormat="1" ht="6.75" customHeight="1" x14ac:dyDescent="0.25">
      <c r="A6" s="1"/>
      <c r="B6" s="1"/>
      <c r="C6" s="1"/>
      <c r="D6" s="1"/>
      <c r="E6" s="1"/>
      <c r="F6" s="1"/>
    </row>
    <row r="7" spans="1:9" s="2" customFormat="1" ht="24.95" customHeight="1" x14ac:dyDescent="0.25">
      <c r="A7" s="1"/>
      <c r="B7" s="6" t="s">
        <v>357</v>
      </c>
      <c r="C7" s="7"/>
      <c r="D7" s="5" t="str">
        <f>INDEX(Table1[Type of School Facility Ventilation],MATCH('3. School Dashboard'!D5,Table1[Name of School Facility],0),1)</f>
        <v>Mechanical Ventilation</v>
      </c>
      <c r="E7" s="18"/>
      <c r="F7" s="9"/>
    </row>
    <row r="8" spans="1:9" s="2" customFormat="1" ht="12.6" customHeight="1" x14ac:dyDescent="0.25">
      <c r="A8" s="1"/>
      <c r="B8" s="1"/>
      <c r="C8" s="1"/>
      <c r="D8" s="1"/>
      <c r="E8" s="1"/>
      <c r="F8" s="1"/>
    </row>
    <row r="9" spans="1:9" s="2" customFormat="1" ht="27" customHeight="1" x14ac:dyDescent="0.25">
      <c r="A9" s="1"/>
      <c r="B9" s="113" t="s">
        <v>361</v>
      </c>
      <c r="C9" s="114"/>
      <c r="D9" s="114"/>
      <c r="E9" s="114"/>
      <c r="F9" s="115"/>
    </row>
    <row r="10" spans="1:9" s="2" customFormat="1" ht="18" customHeight="1" x14ac:dyDescent="0.25">
      <c r="A10" s="1"/>
      <c r="B10" s="116" t="s">
        <v>145</v>
      </c>
      <c r="C10" s="117"/>
      <c r="D10" s="117"/>
      <c r="E10" s="46" t="str">
        <f>IF(AND(I10="NA", $D$7="Non-Mechanical Ventilation (Natural Ventilation / Exhaust Only)"),"Not Applicable", "")</f>
        <v/>
      </c>
      <c r="F10" s="8">
        <f>IF(I10="NA",-1,IF(I10="Yes",1,0))</f>
        <v>1</v>
      </c>
      <c r="I10" s="45" t="str">
        <f>INDEX(Table1[[Ventilation assessed ]],MATCH('3. School Dashboard'!$D$5,Table1[Name of School Facility],0))</f>
        <v>Yes</v>
      </c>
    </row>
    <row r="11" spans="1:9" s="2" customFormat="1" ht="18" customHeight="1" x14ac:dyDescent="0.25">
      <c r="A11" s="1"/>
      <c r="B11" s="116" t="s">
        <v>141</v>
      </c>
      <c r="C11" s="117"/>
      <c r="D11" s="117"/>
      <c r="E11" s="46" t="str">
        <f>IF(AND(I11="NA", $D$7="Non-Mechanical Ventilation (Natural Ventilation / Exhaust Only)"),"Not Applicable", "")</f>
        <v/>
      </c>
      <c r="F11" s="8">
        <f>IF($I11="NA",-1,IF(I11="Yes",1,0))</f>
        <v>1</v>
      </c>
      <c r="I11" s="45" t="str">
        <f>INDEX(Table1[Running ventilation systems longer],MATCH('3. School Dashboard'!$D$5,Table1[Name of School Facility],0))</f>
        <v>Yes</v>
      </c>
    </row>
    <row r="12" spans="1:9" s="2" customFormat="1" ht="18" customHeight="1" x14ac:dyDescent="0.25">
      <c r="A12" s="1"/>
      <c r="B12" s="110" t="s">
        <v>6</v>
      </c>
      <c r="C12" s="111"/>
      <c r="D12" s="111"/>
      <c r="E12" s="46" t="str">
        <f>IF(AND(I12="NA", $D$7="Non-Mechanical Ventilation (Natural Ventilation / Exhaust Only)"),"Not Applicable", "")</f>
        <v/>
      </c>
      <c r="F12" s="8">
        <f>IF($I12="NA",-1,IF(I12="Yes",1,0))</f>
        <v>1</v>
      </c>
      <c r="I12" s="45" t="str">
        <f>INDEX(Table1[Higher grade filters installed],MATCH('3. School Dashboard'!$D$5,Table1[Name of School Facility],0))</f>
        <v>Yes</v>
      </c>
    </row>
    <row r="13" spans="1:9" s="2" customFormat="1" ht="18" customHeight="1" x14ac:dyDescent="0.25">
      <c r="A13" s="1"/>
      <c r="B13" s="110" t="s">
        <v>359</v>
      </c>
      <c r="C13" s="111"/>
      <c r="D13" s="111"/>
      <c r="E13" s="46" t="str">
        <f>IF(AND(I13="NA", $D$7="Non-Mechanical Ventilation (Natural Ventilation / Exhaust Only)"),"Not Applicable", "")</f>
        <v/>
      </c>
      <c r="F13" s="8">
        <f>IF(I13="NA",-1,IF(I13="Yes",1,0))</f>
        <v>1</v>
      </c>
      <c r="I13" s="45" t="str">
        <f>INDEX(Table1[Increased frequency of filter changes],MATCH('3. School Dashboard'!$D$5,Table1[Name of School Facility],0))</f>
        <v>Yes</v>
      </c>
    </row>
    <row r="14" spans="1:9" ht="18" customHeight="1" x14ac:dyDescent="0.25">
      <c r="B14" s="110" t="s">
        <v>360</v>
      </c>
      <c r="C14" s="111"/>
      <c r="D14" s="111"/>
      <c r="E14" s="46" t="str">
        <f>IF(AND(I14="NA", $D$7="Non-Mechanical Ventilation (Natural Ventilation / Exhaust Only)"),"Not Applicable", "")</f>
        <v/>
      </c>
      <c r="F14" s="8">
        <f>IF(I14="NA",-1,IF(I14="Yes",1,0))</f>
        <v>1</v>
      </c>
      <c r="G14" s="10"/>
      <c r="I14" s="45" t="str">
        <f>INDEX(Table1[Increased fresh air intake (windows and/or mechanical ventilation systems)],MATCH('3. School Dashboard'!$D$5,Table1[Name of School Facility],0))</f>
        <v>Yes</v>
      </c>
    </row>
    <row r="15" spans="1:9" ht="18" customHeight="1" x14ac:dyDescent="0.25">
      <c r="B15" s="110" t="s">
        <v>364</v>
      </c>
      <c r="C15" s="111"/>
      <c r="D15" s="111"/>
      <c r="E15" s="46" t="str">
        <f>IF(I15="NA", "Not Applicable", "")</f>
        <v>Not Applicable</v>
      </c>
      <c r="F15" s="81">
        <f>IF(I15="NA",-1,IF(I15="Yes",1,0))</f>
        <v>-1</v>
      </c>
      <c r="G15" s="10"/>
      <c r="I15" s="45" t="str">
        <f>INDEX(Table1[HEPA units deployed in portables, as needed ],MATCH('3. School Dashboard'!$D$5,Table1[Name of School Facility],0))</f>
        <v>NA</v>
      </c>
    </row>
    <row r="16" spans="1:9" ht="18" customHeight="1" x14ac:dyDescent="0.25">
      <c r="B16" s="108" t="s">
        <v>7</v>
      </c>
      <c r="C16" s="109"/>
      <c r="D16" s="109"/>
      <c r="E16" s="109"/>
      <c r="F16" s="84">
        <f>INDEX(Table1[Standalone HEPA filter units in place],MATCH('3. School Dashboard'!$D$5,Table1[Name of School Facility],0))</f>
        <v>4</v>
      </c>
      <c r="G16" s="11"/>
      <c r="I16" s="45">
        <f>INDEX(Table1[Standalone HEPA filter units in place],MATCH('3. School Dashboard'!$D$5,Table1[Name of School Facility],0))</f>
        <v>4</v>
      </c>
    </row>
    <row r="17" spans="2:2" ht="27" customHeight="1" x14ac:dyDescent="0.25">
      <c r="B17" s="90" t="s">
        <v>362</v>
      </c>
    </row>
    <row r="18" spans="2:2" x14ac:dyDescent="0.25">
      <c r="B18" s="91" t="s">
        <v>363</v>
      </c>
    </row>
    <row r="26" spans="2:2" ht="3.95" hidden="1" customHeight="1" x14ac:dyDescent="0.25"/>
  </sheetData>
  <sheetProtection algorithmName="SHA-512" hashValue="pZ9WwMcdRfCPpubQqzHqJw3yyzDh2udts9NpniTZ5fnJWdnOMlkrD+VkzcVjuG6wPgEvGrEK3bG1b36Ms6PdWQ==" saltValue="giSh58Zst9jZ9SC0W8ofAQ==" spinCount="100000" sheet="1" selectLockedCells="1"/>
  <mergeCells count="10">
    <mergeCell ref="B2:F2"/>
    <mergeCell ref="B5:C5"/>
    <mergeCell ref="B9:F9"/>
    <mergeCell ref="B10:D10"/>
    <mergeCell ref="B11:D11"/>
    <mergeCell ref="B16:E16"/>
    <mergeCell ref="B12:D12"/>
    <mergeCell ref="B13:D13"/>
    <mergeCell ref="B14:D14"/>
    <mergeCell ref="B15:D15"/>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xr:uid="{00000000-0002-0000-0200-000000000000}">
      <formula1>School_Name</formula1>
    </dataValidation>
  </dataValidations>
  <pageMargins left="0.7" right="0.7" top="0.75" bottom="0.75" header="0.3" footer="0.3"/>
  <pageSetup scale="81"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79998168889431442"/>
    <pageSetUpPr fitToPage="1"/>
  </sheetPr>
  <dimension ref="A1:R33"/>
  <sheetViews>
    <sheetView topLeftCell="A19" zoomScaleNormal="100" workbookViewId="0">
      <selection activeCell="C35" sqref="C35"/>
    </sheetView>
  </sheetViews>
  <sheetFormatPr defaultRowHeight="15" x14ac:dyDescent="0.25"/>
  <cols>
    <col min="1" max="1" width="6.140625" style="35" customWidth="1"/>
    <col min="2" max="2" width="62.42578125" style="21" customWidth="1"/>
    <col min="3" max="3" width="57.85546875" customWidth="1"/>
    <col min="4" max="4" width="14" customWidth="1"/>
    <col min="5" max="17" width="15.85546875" customWidth="1"/>
  </cols>
  <sheetData>
    <row r="1" spans="1:18" ht="16.5" thickBot="1" x14ac:dyDescent="0.3">
      <c r="A1" s="72" t="s">
        <v>131</v>
      </c>
      <c r="B1" s="33" t="s">
        <v>113</v>
      </c>
      <c r="C1" s="34" t="s">
        <v>114</v>
      </c>
    </row>
    <row r="2" spans="1:18" ht="19.5" thickBot="1" x14ac:dyDescent="0.35">
      <c r="A2" s="17"/>
      <c r="B2" s="20"/>
      <c r="C2" s="13"/>
      <c r="F2" s="127" t="s">
        <v>382</v>
      </c>
      <c r="G2" s="128"/>
    </row>
    <row r="3" spans="1:18" x14ac:dyDescent="0.25">
      <c r="A3" s="23"/>
      <c r="B3" s="24" t="s">
        <v>117</v>
      </c>
      <c r="C3" s="25"/>
      <c r="F3" s="98"/>
      <c r="G3" s="99" t="s">
        <v>384</v>
      </c>
    </row>
    <row r="4" spans="1:18" ht="15.75" thickBot="1" x14ac:dyDescent="0.3">
      <c r="A4" s="17"/>
      <c r="B4" s="20"/>
      <c r="F4" s="100"/>
      <c r="G4" s="101" t="s">
        <v>383</v>
      </c>
    </row>
    <row r="5" spans="1:18" x14ac:dyDescent="0.25">
      <c r="A5" s="17">
        <v>1</v>
      </c>
      <c r="B5" s="20" t="s">
        <v>8</v>
      </c>
      <c r="C5" s="22" t="s">
        <v>95</v>
      </c>
      <c r="D5" s="66" t="s">
        <v>380</v>
      </c>
      <c r="E5" s="82"/>
    </row>
    <row r="6" spans="1:18" x14ac:dyDescent="0.25">
      <c r="B6" s="20"/>
    </row>
    <row r="7" spans="1:18" x14ac:dyDescent="0.25">
      <c r="A7" s="17">
        <v>2</v>
      </c>
      <c r="B7" s="20" t="s">
        <v>112</v>
      </c>
    </row>
    <row r="8" spans="1:18" ht="45" x14ac:dyDescent="0.25">
      <c r="A8" s="55">
        <v>2.1</v>
      </c>
      <c r="C8" s="83" t="s">
        <v>388</v>
      </c>
      <c r="D8" s="66" t="s">
        <v>376</v>
      </c>
    </row>
    <row r="9" spans="1:18" ht="30" x14ac:dyDescent="0.25">
      <c r="A9" s="62">
        <v>2.2000000000000002</v>
      </c>
      <c r="C9" s="83" t="s">
        <v>387</v>
      </c>
      <c r="D9" s="66" t="s">
        <v>376</v>
      </c>
    </row>
    <row r="10" spans="1:18" ht="30" x14ac:dyDescent="0.25">
      <c r="A10" s="62">
        <v>2.2999999999999998</v>
      </c>
      <c r="C10" s="83" t="s">
        <v>385</v>
      </c>
      <c r="D10" s="66" t="s">
        <v>376</v>
      </c>
    </row>
    <row r="11" spans="1:18" ht="45" x14ac:dyDescent="0.25">
      <c r="A11" s="62">
        <v>2.4</v>
      </c>
      <c r="C11" s="83" t="s">
        <v>389</v>
      </c>
      <c r="D11" s="66" t="s">
        <v>376</v>
      </c>
    </row>
    <row r="12" spans="1:18" x14ac:dyDescent="0.25">
      <c r="A12" s="17"/>
      <c r="B12" s="20"/>
    </row>
    <row r="13" spans="1:18" x14ac:dyDescent="0.25">
      <c r="A13" s="23"/>
      <c r="B13" s="24" t="s">
        <v>118</v>
      </c>
      <c r="C13" s="25"/>
    </row>
    <row r="14" spans="1:18" ht="15.75" thickBot="1" x14ac:dyDescent="0.3">
      <c r="A14" s="17"/>
      <c r="B14" s="20"/>
      <c r="R14" s="47"/>
    </row>
    <row r="15" spans="1:18" ht="15.75" thickBot="1" x14ac:dyDescent="0.3">
      <c r="A15" s="50">
        <v>3</v>
      </c>
      <c r="B15" s="49" t="s">
        <v>116</v>
      </c>
      <c r="C15" s="48"/>
      <c r="E15" s="118" t="s">
        <v>129</v>
      </c>
      <c r="F15" s="119"/>
      <c r="G15" s="119"/>
      <c r="H15" s="119"/>
      <c r="I15" s="119"/>
      <c r="J15" s="119"/>
      <c r="K15" s="119"/>
      <c r="L15" s="119"/>
      <c r="M15" s="119"/>
      <c r="N15" s="119"/>
      <c r="O15" s="119"/>
      <c r="P15" s="119"/>
      <c r="Q15" s="120"/>
    </row>
    <row r="16" spans="1:18" x14ac:dyDescent="0.25">
      <c r="E16" s="121" t="s">
        <v>123</v>
      </c>
      <c r="F16" s="122"/>
      <c r="G16" s="122"/>
      <c r="H16" s="122"/>
      <c r="I16" s="122"/>
      <c r="J16" s="123"/>
      <c r="K16" s="124" t="s">
        <v>124</v>
      </c>
      <c r="L16" s="125"/>
      <c r="M16" s="125"/>
      <c r="N16" s="125"/>
      <c r="O16" s="125"/>
      <c r="P16" s="125"/>
      <c r="Q16" s="126"/>
    </row>
    <row r="17" spans="1:17" ht="60" x14ac:dyDescent="0.25">
      <c r="C17" s="66" t="s">
        <v>381</v>
      </c>
      <c r="E17" s="58" t="s">
        <v>126</v>
      </c>
      <c r="F17" s="59" t="s">
        <v>126</v>
      </c>
      <c r="G17" s="92" t="s">
        <v>369</v>
      </c>
      <c r="H17" s="92" t="s">
        <v>371</v>
      </c>
      <c r="I17" s="92" t="s">
        <v>370</v>
      </c>
      <c r="J17" s="93" t="s">
        <v>372</v>
      </c>
      <c r="K17" s="65" t="s">
        <v>128</v>
      </c>
      <c r="L17" s="60" t="s">
        <v>125</v>
      </c>
      <c r="M17" s="77" t="s">
        <v>139</v>
      </c>
      <c r="N17" s="92" t="s">
        <v>371</v>
      </c>
      <c r="O17" s="92" t="s">
        <v>370</v>
      </c>
      <c r="P17" s="92" t="s">
        <v>369</v>
      </c>
      <c r="Q17" s="93" t="s">
        <v>372</v>
      </c>
    </row>
    <row r="18" spans="1:17" ht="30" customHeight="1" x14ac:dyDescent="0.25">
      <c r="A18" s="61">
        <v>3.1</v>
      </c>
      <c r="B18" s="20" t="s">
        <v>368</v>
      </c>
      <c r="C18" s="63">
        <f>SUM(E18:J18)/1000000</f>
        <v>6.8384</v>
      </c>
      <c r="D18" s="66"/>
      <c r="E18" s="94">
        <f>INDEX('Funding Tables'!$Q$3:$Q$78,MATCH('4. Board Level Worksheet'!$C$5,'Funding Tables'!$C$3:$C$78,0))*1000000</f>
        <v>1026999.9999999999</v>
      </c>
      <c r="F18" s="94">
        <f>INDEX('Funding Tables'!$R$3:$R$78,MATCH('4. Board Level Worksheet'!$C$5,'Funding Tables'!$C$3:$C$78,0))*1000000</f>
        <v>1026999.9999999999</v>
      </c>
      <c r="G18" s="95">
        <v>4784400</v>
      </c>
      <c r="H18" s="95">
        <v>0</v>
      </c>
      <c r="I18" s="95">
        <v>0</v>
      </c>
      <c r="J18" s="95">
        <v>0</v>
      </c>
      <c r="K18" s="56"/>
      <c r="L18" s="51"/>
      <c r="M18" s="51"/>
      <c r="N18" s="51"/>
      <c r="O18" s="51"/>
      <c r="P18" s="51"/>
      <c r="Q18" s="52"/>
    </row>
    <row r="19" spans="1:17" ht="30" customHeight="1" thickBot="1" x14ac:dyDescent="0.3">
      <c r="A19" s="61">
        <v>3.2</v>
      </c>
      <c r="B19" s="20" t="s">
        <v>115</v>
      </c>
      <c r="C19" s="63">
        <f>SUM(K19:Q19)/1000000</f>
        <v>8.5138890000000007</v>
      </c>
      <c r="D19" s="66"/>
      <c r="E19" s="53"/>
      <c r="F19" s="54"/>
      <c r="G19" s="54"/>
      <c r="H19" s="54"/>
      <c r="I19" s="54"/>
      <c r="J19" s="57"/>
      <c r="K19" s="96">
        <f>INDEX('Funding Tables'!$S$3:$S$78,MATCH('4. Board Level Worksheet'!$C$5,'Funding Tables'!$C$3:$C$78,0))*1000000</f>
        <v>697289</v>
      </c>
      <c r="L19" s="96">
        <f>INDEX('Funding Tables'!$T$3:$T$78,MATCH('4. Board Level Worksheet'!$C$5,'Funding Tables'!$C$3:$C$78,0))*1000000</f>
        <v>141000</v>
      </c>
      <c r="M19" s="96">
        <f>INDEX('Funding Tables'!$V$3:$V$78,MATCH('4. Board Level Worksheet'!$C$5,'Funding Tables'!$C$3:$C$78,0))*1000000</f>
        <v>499000</v>
      </c>
      <c r="N19" s="95">
        <v>0</v>
      </c>
      <c r="O19" s="95">
        <v>3421000</v>
      </c>
      <c r="P19" s="95">
        <v>3755600</v>
      </c>
      <c r="Q19" s="95">
        <v>0</v>
      </c>
    </row>
    <row r="21" spans="1:17" x14ac:dyDescent="0.25">
      <c r="A21" s="17">
        <v>3.3</v>
      </c>
      <c r="B21" s="64" t="s">
        <v>127</v>
      </c>
      <c r="C21" s="26">
        <v>103</v>
      </c>
      <c r="D21" s="66" t="s">
        <v>376</v>
      </c>
    </row>
    <row r="22" spans="1:17" x14ac:dyDescent="0.25">
      <c r="A22" s="17">
        <v>3.4</v>
      </c>
      <c r="B22" s="64" t="s">
        <v>146</v>
      </c>
      <c r="C22" s="26">
        <v>103</v>
      </c>
      <c r="D22" s="66" t="s">
        <v>376</v>
      </c>
    </row>
    <row r="23" spans="1:17" x14ac:dyDescent="0.25">
      <c r="A23" s="17">
        <v>3.5</v>
      </c>
      <c r="B23" s="64" t="s">
        <v>378</v>
      </c>
      <c r="C23" s="88">
        <f>IFERROR(C22/ROWS(Table1[Name of School Facility]),"")</f>
        <v>1</v>
      </c>
      <c r="D23" s="66" t="s">
        <v>377</v>
      </c>
    </row>
    <row r="24" spans="1:17" x14ac:dyDescent="0.25">
      <c r="A24" s="17">
        <v>3.6</v>
      </c>
      <c r="B24" s="64" t="s">
        <v>374</v>
      </c>
      <c r="C24" s="26">
        <v>24</v>
      </c>
      <c r="D24" s="66" t="s">
        <v>376</v>
      </c>
    </row>
    <row r="25" spans="1:17" x14ac:dyDescent="0.25">
      <c r="A25" s="17">
        <v>3.7</v>
      </c>
      <c r="B25" s="64" t="s">
        <v>356</v>
      </c>
      <c r="C25" s="26">
        <v>24</v>
      </c>
      <c r="D25" s="66" t="s">
        <v>376</v>
      </c>
    </row>
    <row r="26" spans="1:17" x14ac:dyDescent="0.25">
      <c r="A26" s="17">
        <v>3.8</v>
      </c>
      <c r="B26" s="64" t="s">
        <v>379</v>
      </c>
      <c r="C26" s="88">
        <f>IFERROR(C25/ROWS(Table1[Name of School Facility]),"")</f>
        <v>0.23300970873786409</v>
      </c>
      <c r="D26" s="66" t="s">
        <v>377</v>
      </c>
    </row>
    <row r="27" spans="1:17" x14ac:dyDescent="0.25">
      <c r="A27" s="17"/>
      <c r="B27" s="20"/>
      <c r="C27" s="21"/>
      <c r="D27" s="66"/>
    </row>
    <row r="28" spans="1:17" x14ac:dyDescent="0.25">
      <c r="A28" s="50">
        <v>4</v>
      </c>
      <c r="B28" s="49" t="s">
        <v>373</v>
      </c>
      <c r="C28" s="85">
        <v>533</v>
      </c>
      <c r="D28" s="66" t="s">
        <v>376</v>
      </c>
    </row>
    <row r="33" spans="3:3" x14ac:dyDescent="0.25">
      <c r="C33" s="103"/>
    </row>
  </sheetData>
  <sheetProtection algorithmName="SHA-512" hashValue="bDHeXqy8WcqMb9oqdzC2WNKH5lmpKC+NcwpdtvqJUwvQ3ruu4d/PYKvO96ZMz36Zdd8p4jD+yrQnmUxPY/jjlQ==" saltValue="bVw+unvlUt7JnIUgrIvV/w==" spinCount="100000" sheet="1" objects="1" scenarios="1" selectLockedCells="1" selectUnlockedCells="1"/>
  <mergeCells count="4">
    <mergeCell ref="E15:Q15"/>
    <mergeCell ref="E16:J16"/>
    <mergeCell ref="K16:Q16"/>
    <mergeCell ref="F2:G2"/>
  </mergeCells>
  <dataValidations count="1">
    <dataValidation operator="lessThan" allowBlank="1" showInputMessage="1" showErrorMessage="1" sqref="E8 C8" xr:uid="{00000000-0002-0000-0300-000000000000}"/>
  </dataValidations>
  <pageMargins left="0.7" right="0.7" top="0.75" bottom="0.75" header="0.3" footer="0.3"/>
  <pageSetup scale="2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'Funding Tables'!$C$2:$C$78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79998168889431442"/>
    <pageSetUpPr fitToPage="1"/>
  </sheetPr>
  <dimension ref="A1:K109"/>
  <sheetViews>
    <sheetView topLeftCell="D50" zoomScale="110" zoomScaleNormal="110" workbookViewId="0">
      <selection activeCell="H65" sqref="H65"/>
    </sheetView>
  </sheetViews>
  <sheetFormatPr defaultRowHeight="15" x14ac:dyDescent="0.25"/>
  <cols>
    <col min="1" max="1" width="27.28515625" customWidth="1"/>
    <col min="2" max="2" width="11.5703125" customWidth="1"/>
    <col min="3" max="3" width="27.140625" style="28" customWidth="1"/>
    <col min="4" max="4" width="22.42578125" style="28" customWidth="1"/>
    <col min="5" max="5" width="21.85546875" style="28" customWidth="1"/>
    <col min="6" max="6" width="24.28515625" style="28" customWidth="1"/>
    <col min="7" max="7" width="25.85546875" style="28" customWidth="1"/>
    <col min="8" max="8" width="31.7109375" style="28" customWidth="1"/>
    <col min="9" max="9" width="25" style="28" customWidth="1"/>
    <col min="10" max="10" width="23.5703125" style="28" customWidth="1"/>
    <col min="11" max="11" width="10.42578125" style="28" bestFit="1" customWidth="1"/>
    <col min="14" max="14" width="29.42578125" customWidth="1"/>
    <col min="23" max="23" width="32.85546875" customWidth="1"/>
  </cols>
  <sheetData>
    <row r="1" spans="1:11" ht="15.75" x14ac:dyDescent="0.25">
      <c r="A1" s="73" t="s">
        <v>132</v>
      </c>
    </row>
    <row r="2" spans="1:11" s="27" customFormat="1" ht="90" x14ac:dyDescent="0.25">
      <c r="A2" s="97" t="s">
        <v>375</v>
      </c>
      <c r="B2" s="29"/>
      <c r="C2" s="30" t="s">
        <v>365</v>
      </c>
      <c r="D2" s="31" t="s">
        <v>121</v>
      </c>
      <c r="E2" s="31" t="s">
        <v>121</v>
      </c>
      <c r="F2" s="31" t="s">
        <v>121</v>
      </c>
      <c r="G2" s="31" t="s">
        <v>121</v>
      </c>
      <c r="H2" s="31" t="s">
        <v>121</v>
      </c>
      <c r="I2" s="31" t="s">
        <v>121</v>
      </c>
      <c r="J2" s="31" t="s">
        <v>367</v>
      </c>
    </row>
    <row r="3" spans="1:11" ht="15.75" thickBot="1" x14ac:dyDescent="0.3">
      <c r="K3"/>
    </row>
    <row r="4" spans="1:11" ht="15.75" thickBot="1" x14ac:dyDescent="0.3">
      <c r="A4" s="36" t="s">
        <v>119</v>
      </c>
      <c r="B4" s="37"/>
      <c r="C4" s="38"/>
      <c r="D4" s="39" t="s">
        <v>120</v>
      </c>
      <c r="E4" s="40"/>
      <c r="F4" s="40"/>
      <c r="G4" s="40"/>
      <c r="H4" s="40"/>
      <c r="I4" s="40"/>
      <c r="J4" s="40"/>
      <c r="K4"/>
    </row>
    <row r="5" spans="1:11" s="32" customFormat="1" ht="34.5" customHeight="1" thickBot="1" x14ac:dyDescent="0.3">
      <c r="A5" s="41" t="s">
        <v>2</v>
      </c>
      <c r="B5" s="42" t="s">
        <v>3</v>
      </c>
      <c r="C5" s="42" t="s">
        <v>4</v>
      </c>
      <c r="D5" s="43" t="s">
        <v>145</v>
      </c>
      <c r="E5" s="74" t="s">
        <v>141</v>
      </c>
      <c r="F5" s="44" t="s">
        <v>6</v>
      </c>
      <c r="G5" s="44" t="s">
        <v>359</v>
      </c>
      <c r="H5" s="74" t="s">
        <v>360</v>
      </c>
      <c r="I5" s="44" t="s">
        <v>144</v>
      </c>
      <c r="J5" s="44" t="s">
        <v>7</v>
      </c>
      <c r="K5" s="89" t="s">
        <v>150</v>
      </c>
    </row>
    <row r="6" spans="1:11" x14ac:dyDescent="0.25">
      <c r="A6" t="s">
        <v>173</v>
      </c>
      <c r="B6" t="s">
        <v>152</v>
      </c>
      <c r="C6" s="28" t="s">
        <v>147</v>
      </c>
      <c r="D6" s="28" t="s">
        <v>5</v>
      </c>
      <c r="E6" s="28" t="s">
        <v>5</v>
      </c>
      <c r="F6" s="28" t="s">
        <v>5</v>
      </c>
      <c r="G6" s="28" t="s">
        <v>5</v>
      </c>
      <c r="H6" s="28" t="s">
        <v>5</v>
      </c>
      <c r="I6" s="28" t="s">
        <v>122</v>
      </c>
      <c r="J6" s="28">
        <v>0</v>
      </c>
      <c r="K6" s="28">
        <v>42</v>
      </c>
    </row>
    <row r="7" spans="1:11" x14ac:dyDescent="0.25">
      <c r="A7" t="s">
        <v>154</v>
      </c>
      <c r="B7" t="s">
        <v>155</v>
      </c>
      <c r="C7" s="28" t="s">
        <v>143</v>
      </c>
      <c r="D7" s="28" t="s">
        <v>5</v>
      </c>
      <c r="E7" s="28" t="s">
        <v>5</v>
      </c>
      <c r="F7" s="28" t="s">
        <v>5</v>
      </c>
      <c r="G7" s="28" t="s">
        <v>5</v>
      </c>
      <c r="H7" s="28" t="s">
        <v>5</v>
      </c>
      <c r="I7" s="28" t="s">
        <v>122</v>
      </c>
      <c r="J7" s="28">
        <v>0</v>
      </c>
      <c r="K7" s="28">
        <v>42</v>
      </c>
    </row>
    <row r="8" spans="1:11" x14ac:dyDescent="0.25">
      <c r="A8" t="s">
        <v>174</v>
      </c>
      <c r="B8" t="s">
        <v>175</v>
      </c>
      <c r="C8" s="28" t="s">
        <v>147</v>
      </c>
      <c r="D8" s="28" t="s">
        <v>5</v>
      </c>
      <c r="E8" s="28" t="s">
        <v>5</v>
      </c>
      <c r="F8" s="28" t="s">
        <v>5</v>
      </c>
      <c r="G8" s="28" t="s">
        <v>5</v>
      </c>
      <c r="H8" s="28" t="s">
        <v>5</v>
      </c>
      <c r="I8" s="28" t="s">
        <v>122</v>
      </c>
      <c r="J8" s="28">
        <v>2</v>
      </c>
      <c r="K8" s="28">
        <v>42</v>
      </c>
    </row>
    <row r="9" spans="1:11" x14ac:dyDescent="0.25">
      <c r="A9" t="s">
        <v>176</v>
      </c>
      <c r="B9" t="s">
        <v>177</v>
      </c>
      <c r="C9" s="28" t="s">
        <v>147</v>
      </c>
      <c r="D9" s="28" t="s">
        <v>5</v>
      </c>
      <c r="E9" s="28" t="s">
        <v>5</v>
      </c>
      <c r="F9" s="28" t="s">
        <v>5</v>
      </c>
      <c r="G9" s="28" t="s">
        <v>5</v>
      </c>
      <c r="H9" s="28" t="s">
        <v>5</v>
      </c>
      <c r="I9" s="28" t="s">
        <v>122</v>
      </c>
      <c r="J9" s="28">
        <v>2</v>
      </c>
      <c r="K9" s="28">
        <v>42</v>
      </c>
    </row>
    <row r="10" spans="1:11" x14ac:dyDescent="0.25">
      <c r="A10" t="s">
        <v>178</v>
      </c>
      <c r="B10" t="s">
        <v>179</v>
      </c>
      <c r="C10" s="28" t="s">
        <v>147</v>
      </c>
      <c r="D10" s="28" t="s">
        <v>5</v>
      </c>
      <c r="E10" s="28" t="s">
        <v>5</v>
      </c>
      <c r="F10" s="28" t="s">
        <v>5</v>
      </c>
      <c r="G10" s="28" t="s">
        <v>5</v>
      </c>
      <c r="H10" s="28" t="s">
        <v>5</v>
      </c>
      <c r="I10" s="28" t="s">
        <v>122</v>
      </c>
      <c r="J10" s="28">
        <v>6</v>
      </c>
      <c r="K10" s="28">
        <v>42</v>
      </c>
    </row>
    <row r="11" spans="1:11" x14ac:dyDescent="0.25">
      <c r="A11" t="s">
        <v>180</v>
      </c>
      <c r="B11" t="s">
        <v>181</v>
      </c>
      <c r="C11" s="28" t="s">
        <v>147</v>
      </c>
      <c r="D11" s="28" t="s">
        <v>5</v>
      </c>
      <c r="E11" s="28" t="s">
        <v>5</v>
      </c>
      <c r="F11" s="28" t="s">
        <v>5</v>
      </c>
      <c r="G11" s="28" t="s">
        <v>5</v>
      </c>
      <c r="H11" s="28" t="s">
        <v>5</v>
      </c>
      <c r="I11" s="28" t="s">
        <v>122</v>
      </c>
      <c r="J11" s="28">
        <v>8</v>
      </c>
      <c r="K11" s="28">
        <v>42</v>
      </c>
    </row>
    <row r="12" spans="1:11" x14ac:dyDescent="0.25">
      <c r="A12" t="s">
        <v>182</v>
      </c>
      <c r="B12" t="s">
        <v>183</v>
      </c>
      <c r="C12" s="28" t="s">
        <v>147</v>
      </c>
      <c r="D12" s="28" t="s">
        <v>5</v>
      </c>
      <c r="E12" s="28" t="s">
        <v>5</v>
      </c>
      <c r="F12" s="28" t="s">
        <v>5</v>
      </c>
      <c r="G12" s="28" t="s">
        <v>5</v>
      </c>
      <c r="H12" s="28" t="s">
        <v>5</v>
      </c>
      <c r="I12" s="28" t="s">
        <v>122</v>
      </c>
      <c r="J12" s="28">
        <v>0</v>
      </c>
      <c r="K12" s="28">
        <v>42</v>
      </c>
    </row>
    <row r="13" spans="1:11" x14ac:dyDescent="0.25">
      <c r="A13" t="s">
        <v>184</v>
      </c>
      <c r="B13" t="s">
        <v>185</v>
      </c>
      <c r="C13" s="28" t="s">
        <v>147</v>
      </c>
      <c r="D13" s="28" t="s">
        <v>5</v>
      </c>
      <c r="E13" s="28" t="s">
        <v>5</v>
      </c>
      <c r="F13" s="28" t="s">
        <v>5</v>
      </c>
      <c r="G13" s="28" t="s">
        <v>5</v>
      </c>
      <c r="H13" s="28" t="s">
        <v>5</v>
      </c>
      <c r="I13" s="28" t="s">
        <v>122</v>
      </c>
      <c r="J13" s="28">
        <v>4</v>
      </c>
      <c r="K13" s="28">
        <v>42</v>
      </c>
    </row>
    <row r="14" spans="1:11" x14ac:dyDescent="0.25">
      <c r="A14" t="s">
        <v>186</v>
      </c>
      <c r="B14" t="s">
        <v>187</v>
      </c>
      <c r="C14" s="28" t="s">
        <v>147</v>
      </c>
      <c r="D14" s="28" t="s">
        <v>5</v>
      </c>
      <c r="E14" s="28" t="s">
        <v>5</v>
      </c>
      <c r="F14" s="28" t="s">
        <v>5</v>
      </c>
      <c r="G14" s="28" t="s">
        <v>5</v>
      </c>
      <c r="H14" s="28" t="s">
        <v>5</v>
      </c>
      <c r="I14" s="28" t="s">
        <v>122</v>
      </c>
      <c r="J14" s="28">
        <v>2</v>
      </c>
      <c r="K14" s="28">
        <v>42</v>
      </c>
    </row>
    <row r="15" spans="1:11" x14ac:dyDescent="0.25">
      <c r="A15" t="s">
        <v>188</v>
      </c>
      <c r="B15" t="s">
        <v>189</v>
      </c>
      <c r="C15" s="28" t="s">
        <v>147</v>
      </c>
      <c r="D15" s="28" t="s">
        <v>5</v>
      </c>
      <c r="E15" s="28" t="s">
        <v>5</v>
      </c>
      <c r="F15" s="28" t="s">
        <v>5</v>
      </c>
      <c r="G15" s="28" t="s">
        <v>5</v>
      </c>
      <c r="H15" s="28" t="s">
        <v>5</v>
      </c>
      <c r="I15" s="28" t="s">
        <v>122</v>
      </c>
      <c r="J15" s="28">
        <v>4</v>
      </c>
      <c r="K15" s="28">
        <v>42</v>
      </c>
    </row>
    <row r="16" spans="1:11" x14ac:dyDescent="0.25">
      <c r="A16" t="s">
        <v>190</v>
      </c>
      <c r="B16" t="s">
        <v>191</v>
      </c>
      <c r="C16" s="28" t="s">
        <v>147</v>
      </c>
      <c r="D16" s="28" t="s">
        <v>5</v>
      </c>
      <c r="E16" s="28" t="s">
        <v>5</v>
      </c>
      <c r="F16" s="28" t="s">
        <v>5</v>
      </c>
      <c r="G16" s="28" t="s">
        <v>5</v>
      </c>
      <c r="H16" s="28" t="s">
        <v>5</v>
      </c>
      <c r="I16" s="28" t="s">
        <v>122</v>
      </c>
      <c r="J16" s="28">
        <v>0</v>
      </c>
      <c r="K16" s="28">
        <v>42</v>
      </c>
    </row>
    <row r="17" spans="1:11" x14ac:dyDescent="0.25">
      <c r="A17" t="s">
        <v>192</v>
      </c>
      <c r="B17" t="s">
        <v>193</v>
      </c>
      <c r="C17" s="28" t="s">
        <v>147</v>
      </c>
      <c r="D17" s="28" t="s">
        <v>5</v>
      </c>
      <c r="E17" s="28" t="s">
        <v>5</v>
      </c>
      <c r="F17" s="28" t="s">
        <v>5</v>
      </c>
      <c r="G17" s="28" t="s">
        <v>5</v>
      </c>
      <c r="H17" s="28" t="s">
        <v>5</v>
      </c>
      <c r="I17" s="28" t="s">
        <v>122</v>
      </c>
      <c r="J17" s="28">
        <v>6</v>
      </c>
      <c r="K17" s="28">
        <v>42</v>
      </c>
    </row>
    <row r="18" spans="1:11" x14ac:dyDescent="0.25">
      <c r="A18" t="s">
        <v>194</v>
      </c>
      <c r="B18" t="s">
        <v>195</v>
      </c>
      <c r="C18" s="28" t="s">
        <v>147</v>
      </c>
      <c r="D18" s="28" t="s">
        <v>5</v>
      </c>
      <c r="E18" s="28" t="s">
        <v>5</v>
      </c>
      <c r="F18" s="28" t="s">
        <v>5</v>
      </c>
      <c r="G18" s="28" t="s">
        <v>5</v>
      </c>
      <c r="H18" s="28" t="s">
        <v>5</v>
      </c>
      <c r="I18" s="28" t="s">
        <v>122</v>
      </c>
      <c r="J18" s="28">
        <v>2</v>
      </c>
      <c r="K18" s="28">
        <v>42</v>
      </c>
    </row>
    <row r="19" spans="1:11" x14ac:dyDescent="0.25">
      <c r="A19" t="s">
        <v>196</v>
      </c>
      <c r="B19" t="s">
        <v>197</v>
      </c>
      <c r="C19" s="28" t="s">
        <v>147</v>
      </c>
      <c r="D19" s="28" t="s">
        <v>5</v>
      </c>
      <c r="E19" s="28" t="s">
        <v>5</v>
      </c>
      <c r="F19" s="28" t="s">
        <v>5</v>
      </c>
      <c r="G19" s="28" t="s">
        <v>5</v>
      </c>
      <c r="H19" s="28" t="s">
        <v>5</v>
      </c>
      <c r="I19" s="28" t="s">
        <v>122</v>
      </c>
      <c r="J19" s="28">
        <v>4</v>
      </c>
      <c r="K19" s="28">
        <v>42</v>
      </c>
    </row>
    <row r="20" spans="1:11" x14ac:dyDescent="0.25">
      <c r="A20" t="s">
        <v>198</v>
      </c>
      <c r="B20" t="s">
        <v>199</v>
      </c>
      <c r="C20" s="28" t="s">
        <v>147</v>
      </c>
      <c r="D20" s="28" t="s">
        <v>5</v>
      </c>
      <c r="E20" s="28" t="s">
        <v>5</v>
      </c>
      <c r="F20" s="28" t="s">
        <v>5</v>
      </c>
      <c r="G20" s="28" t="s">
        <v>5</v>
      </c>
      <c r="H20" s="28" t="s">
        <v>5</v>
      </c>
      <c r="I20" s="28" t="s">
        <v>122</v>
      </c>
      <c r="J20" s="28">
        <v>0</v>
      </c>
      <c r="K20" s="28">
        <v>42</v>
      </c>
    </row>
    <row r="21" spans="1:11" x14ac:dyDescent="0.25">
      <c r="A21" t="s">
        <v>200</v>
      </c>
      <c r="B21" t="s">
        <v>201</v>
      </c>
      <c r="C21" s="28" t="s">
        <v>147</v>
      </c>
      <c r="D21" s="28" t="s">
        <v>5</v>
      </c>
      <c r="E21" s="28" t="s">
        <v>5</v>
      </c>
      <c r="F21" s="28" t="s">
        <v>5</v>
      </c>
      <c r="G21" s="28" t="s">
        <v>5</v>
      </c>
      <c r="H21" s="28" t="s">
        <v>5</v>
      </c>
      <c r="I21" s="28" t="s">
        <v>122</v>
      </c>
      <c r="J21" s="28">
        <v>6</v>
      </c>
      <c r="K21" s="28">
        <v>42</v>
      </c>
    </row>
    <row r="22" spans="1:11" x14ac:dyDescent="0.25">
      <c r="A22" t="s">
        <v>202</v>
      </c>
      <c r="B22" t="s">
        <v>203</v>
      </c>
      <c r="C22" s="28" t="s">
        <v>147</v>
      </c>
      <c r="D22" s="28" t="s">
        <v>5</v>
      </c>
      <c r="E22" s="28" t="s">
        <v>5</v>
      </c>
      <c r="F22" s="28" t="s">
        <v>5</v>
      </c>
      <c r="G22" s="28" t="s">
        <v>5</v>
      </c>
      <c r="H22" s="28" t="s">
        <v>5</v>
      </c>
      <c r="I22" s="28" t="s">
        <v>122</v>
      </c>
      <c r="J22" s="28">
        <v>10</v>
      </c>
      <c r="K22" s="28">
        <v>42</v>
      </c>
    </row>
    <row r="23" spans="1:11" x14ac:dyDescent="0.25">
      <c r="A23" t="s">
        <v>204</v>
      </c>
      <c r="B23" t="s">
        <v>205</v>
      </c>
      <c r="C23" s="28" t="s">
        <v>147</v>
      </c>
      <c r="D23" s="28" t="s">
        <v>5</v>
      </c>
      <c r="E23" s="28" t="s">
        <v>5</v>
      </c>
      <c r="F23" s="28" t="s">
        <v>5</v>
      </c>
      <c r="G23" s="28" t="s">
        <v>5</v>
      </c>
      <c r="H23" s="28" t="s">
        <v>5</v>
      </c>
      <c r="I23" s="28" t="s">
        <v>122</v>
      </c>
      <c r="J23" s="28">
        <v>0</v>
      </c>
      <c r="K23" s="28">
        <v>42</v>
      </c>
    </row>
    <row r="24" spans="1:11" x14ac:dyDescent="0.25">
      <c r="A24" t="s">
        <v>206</v>
      </c>
      <c r="B24" t="s">
        <v>207</v>
      </c>
      <c r="C24" s="28" t="s">
        <v>147</v>
      </c>
      <c r="D24" s="28" t="s">
        <v>5</v>
      </c>
      <c r="E24" s="28" t="s">
        <v>5</v>
      </c>
      <c r="F24" s="28" t="s">
        <v>5</v>
      </c>
      <c r="G24" s="28" t="s">
        <v>5</v>
      </c>
      <c r="H24" s="28" t="s">
        <v>5</v>
      </c>
      <c r="I24" s="28" t="s">
        <v>122</v>
      </c>
      <c r="J24" s="28">
        <v>6</v>
      </c>
      <c r="K24" s="28">
        <v>42</v>
      </c>
    </row>
    <row r="25" spans="1:11" x14ac:dyDescent="0.25">
      <c r="A25" t="s">
        <v>208</v>
      </c>
      <c r="B25" t="s">
        <v>209</v>
      </c>
      <c r="C25" s="28" t="s">
        <v>147</v>
      </c>
      <c r="D25" s="28" t="s">
        <v>5</v>
      </c>
      <c r="E25" s="28" t="s">
        <v>5</v>
      </c>
      <c r="F25" s="28" t="s">
        <v>5</v>
      </c>
      <c r="G25" s="28" t="s">
        <v>5</v>
      </c>
      <c r="H25" s="28" t="s">
        <v>5</v>
      </c>
      <c r="I25" s="28" t="s">
        <v>122</v>
      </c>
      <c r="J25" s="28">
        <v>6</v>
      </c>
      <c r="K25" s="28">
        <v>42</v>
      </c>
    </row>
    <row r="26" spans="1:11" x14ac:dyDescent="0.25">
      <c r="A26" t="s">
        <v>210</v>
      </c>
      <c r="B26" t="s">
        <v>211</v>
      </c>
      <c r="C26" s="28" t="s">
        <v>147</v>
      </c>
      <c r="D26" s="28" t="s">
        <v>5</v>
      </c>
      <c r="E26" s="28" t="s">
        <v>5</v>
      </c>
      <c r="F26" s="28" t="s">
        <v>5</v>
      </c>
      <c r="G26" s="28" t="s">
        <v>5</v>
      </c>
      <c r="H26" s="28" t="s">
        <v>5</v>
      </c>
      <c r="I26" s="28" t="s">
        <v>122</v>
      </c>
      <c r="J26" s="28">
        <v>6</v>
      </c>
      <c r="K26" s="28">
        <v>42</v>
      </c>
    </row>
    <row r="27" spans="1:11" x14ac:dyDescent="0.25">
      <c r="A27" t="s">
        <v>212</v>
      </c>
      <c r="B27" t="s">
        <v>213</v>
      </c>
      <c r="C27" s="28" t="s">
        <v>147</v>
      </c>
      <c r="D27" s="28" t="s">
        <v>5</v>
      </c>
      <c r="E27" s="28" t="s">
        <v>5</v>
      </c>
      <c r="F27" s="28" t="s">
        <v>5</v>
      </c>
      <c r="G27" s="28" t="s">
        <v>5</v>
      </c>
      <c r="H27" s="28" t="s">
        <v>5</v>
      </c>
      <c r="I27" s="28" t="s">
        <v>122</v>
      </c>
      <c r="J27" s="28">
        <v>6</v>
      </c>
      <c r="K27" s="28">
        <v>42</v>
      </c>
    </row>
    <row r="28" spans="1:11" x14ac:dyDescent="0.25">
      <c r="A28" t="s">
        <v>214</v>
      </c>
      <c r="B28" t="s">
        <v>215</v>
      </c>
      <c r="C28" s="28" t="s">
        <v>147</v>
      </c>
      <c r="D28" s="28" t="s">
        <v>5</v>
      </c>
      <c r="E28" s="28" t="s">
        <v>5</v>
      </c>
      <c r="F28" s="28" t="s">
        <v>5</v>
      </c>
      <c r="G28" s="28" t="s">
        <v>5</v>
      </c>
      <c r="H28" s="28" t="s">
        <v>5</v>
      </c>
      <c r="I28" s="28" t="s">
        <v>122</v>
      </c>
      <c r="J28" s="28">
        <v>4</v>
      </c>
      <c r="K28" s="28">
        <v>42</v>
      </c>
    </row>
    <row r="29" spans="1:11" x14ac:dyDescent="0.25">
      <c r="A29" t="s">
        <v>216</v>
      </c>
      <c r="B29" t="s">
        <v>217</v>
      </c>
      <c r="C29" s="28" t="s">
        <v>147</v>
      </c>
      <c r="D29" s="28" t="s">
        <v>5</v>
      </c>
      <c r="E29" s="28" t="s">
        <v>5</v>
      </c>
      <c r="F29" s="28" t="s">
        <v>5</v>
      </c>
      <c r="G29" s="28" t="s">
        <v>5</v>
      </c>
      <c r="H29" s="28" t="s">
        <v>5</v>
      </c>
      <c r="I29" s="28" t="s">
        <v>122</v>
      </c>
      <c r="J29" s="28">
        <v>8</v>
      </c>
      <c r="K29" s="28">
        <v>42</v>
      </c>
    </row>
    <row r="30" spans="1:11" x14ac:dyDescent="0.25">
      <c r="A30" t="s">
        <v>218</v>
      </c>
      <c r="B30" t="s">
        <v>219</v>
      </c>
      <c r="C30" s="28" t="s">
        <v>147</v>
      </c>
      <c r="D30" s="28" t="s">
        <v>5</v>
      </c>
      <c r="E30" s="28" t="s">
        <v>5</v>
      </c>
      <c r="F30" s="28" t="s">
        <v>5</v>
      </c>
      <c r="G30" s="28" t="s">
        <v>5</v>
      </c>
      <c r="H30" s="28" t="s">
        <v>5</v>
      </c>
      <c r="I30" s="28" t="s">
        <v>122</v>
      </c>
      <c r="J30" s="28">
        <v>4</v>
      </c>
      <c r="K30" s="28">
        <v>42</v>
      </c>
    </row>
    <row r="31" spans="1:11" x14ac:dyDescent="0.25">
      <c r="A31" t="s">
        <v>220</v>
      </c>
      <c r="B31" t="s">
        <v>221</v>
      </c>
      <c r="C31" s="28" t="s">
        <v>147</v>
      </c>
      <c r="D31" s="28" t="s">
        <v>5</v>
      </c>
      <c r="E31" s="28" t="s">
        <v>5</v>
      </c>
      <c r="F31" s="28" t="s">
        <v>5</v>
      </c>
      <c r="G31" s="28" t="s">
        <v>5</v>
      </c>
      <c r="H31" s="28" t="s">
        <v>5</v>
      </c>
      <c r="I31" s="28" t="s">
        <v>122</v>
      </c>
      <c r="J31" s="28">
        <v>6</v>
      </c>
      <c r="K31" s="28">
        <v>42</v>
      </c>
    </row>
    <row r="32" spans="1:11" x14ac:dyDescent="0.25">
      <c r="A32" t="s">
        <v>222</v>
      </c>
      <c r="B32" t="s">
        <v>223</v>
      </c>
      <c r="C32" s="28" t="s">
        <v>147</v>
      </c>
      <c r="D32" s="28" t="s">
        <v>5</v>
      </c>
      <c r="E32" s="28" t="s">
        <v>5</v>
      </c>
      <c r="F32" s="28" t="s">
        <v>5</v>
      </c>
      <c r="G32" s="28" t="s">
        <v>5</v>
      </c>
      <c r="H32" s="28" t="s">
        <v>5</v>
      </c>
      <c r="I32" s="28" t="s">
        <v>122</v>
      </c>
      <c r="J32" s="28">
        <v>6</v>
      </c>
      <c r="K32" s="28">
        <v>42</v>
      </c>
    </row>
    <row r="33" spans="1:11" x14ac:dyDescent="0.25">
      <c r="A33" t="s">
        <v>224</v>
      </c>
      <c r="B33" t="s">
        <v>225</v>
      </c>
      <c r="C33" s="28" t="s">
        <v>147</v>
      </c>
      <c r="D33" s="28" t="s">
        <v>5</v>
      </c>
      <c r="E33" s="28" t="s">
        <v>5</v>
      </c>
      <c r="F33" s="28" t="s">
        <v>5</v>
      </c>
      <c r="G33" s="28" t="s">
        <v>5</v>
      </c>
      <c r="H33" s="28" t="s">
        <v>5</v>
      </c>
      <c r="I33" s="28" t="s">
        <v>122</v>
      </c>
      <c r="J33" s="28">
        <v>4</v>
      </c>
      <c r="K33" s="28">
        <v>42</v>
      </c>
    </row>
    <row r="34" spans="1:11" x14ac:dyDescent="0.25">
      <c r="A34" t="s">
        <v>226</v>
      </c>
      <c r="B34" t="s">
        <v>227</v>
      </c>
      <c r="C34" s="28" t="s">
        <v>147</v>
      </c>
      <c r="D34" s="28" t="s">
        <v>5</v>
      </c>
      <c r="E34" s="28" t="s">
        <v>5</v>
      </c>
      <c r="F34" s="28" t="s">
        <v>5</v>
      </c>
      <c r="G34" s="28" t="s">
        <v>5</v>
      </c>
      <c r="H34" s="28" t="s">
        <v>5</v>
      </c>
      <c r="I34" s="28" t="s">
        <v>122</v>
      </c>
      <c r="J34" s="28">
        <v>4</v>
      </c>
      <c r="K34" s="28">
        <v>42</v>
      </c>
    </row>
    <row r="35" spans="1:11" x14ac:dyDescent="0.25">
      <c r="A35" t="s">
        <v>228</v>
      </c>
      <c r="B35" t="s">
        <v>229</v>
      </c>
      <c r="C35" s="28" t="s">
        <v>147</v>
      </c>
      <c r="D35" s="28" t="s">
        <v>5</v>
      </c>
      <c r="E35" s="28" t="s">
        <v>5</v>
      </c>
      <c r="F35" s="28" t="s">
        <v>5</v>
      </c>
      <c r="G35" s="28" t="s">
        <v>5</v>
      </c>
      <c r="H35" s="28" t="s">
        <v>5</v>
      </c>
      <c r="I35" s="28" t="s">
        <v>122</v>
      </c>
      <c r="J35" s="28">
        <v>0</v>
      </c>
      <c r="K35" s="28">
        <v>42</v>
      </c>
    </row>
    <row r="36" spans="1:11" x14ac:dyDescent="0.25">
      <c r="A36" t="s">
        <v>230</v>
      </c>
      <c r="B36" t="s">
        <v>231</v>
      </c>
      <c r="C36" s="28" t="s">
        <v>147</v>
      </c>
      <c r="D36" s="28" t="s">
        <v>5</v>
      </c>
      <c r="E36" s="28" t="s">
        <v>5</v>
      </c>
      <c r="F36" s="28" t="s">
        <v>5</v>
      </c>
      <c r="G36" s="28" t="s">
        <v>5</v>
      </c>
      <c r="H36" s="28" t="s">
        <v>5</v>
      </c>
      <c r="I36" s="28" t="s">
        <v>122</v>
      </c>
      <c r="J36" s="28">
        <v>4</v>
      </c>
      <c r="K36" s="28">
        <v>42</v>
      </c>
    </row>
    <row r="37" spans="1:11" x14ac:dyDescent="0.25">
      <c r="A37" t="s">
        <v>232</v>
      </c>
      <c r="B37" t="s">
        <v>233</v>
      </c>
      <c r="C37" s="28" t="s">
        <v>147</v>
      </c>
      <c r="D37" s="28" t="s">
        <v>5</v>
      </c>
      <c r="E37" s="28" t="s">
        <v>5</v>
      </c>
      <c r="F37" s="28" t="s">
        <v>5</v>
      </c>
      <c r="G37" s="28" t="s">
        <v>5</v>
      </c>
      <c r="H37" s="28" t="s">
        <v>5</v>
      </c>
      <c r="I37" s="28" t="s">
        <v>122</v>
      </c>
      <c r="J37" s="28">
        <v>0</v>
      </c>
      <c r="K37" s="28">
        <v>42</v>
      </c>
    </row>
    <row r="38" spans="1:11" x14ac:dyDescent="0.25">
      <c r="A38" t="s">
        <v>234</v>
      </c>
      <c r="B38" t="s">
        <v>235</v>
      </c>
      <c r="C38" s="28" t="s">
        <v>147</v>
      </c>
      <c r="D38" s="28" t="s">
        <v>5</v>
      </c>
      <c r="E38" s="28" t="s">
        <v>5</v>
      </c>
      <c r="F38" s="28" t="s">
        <v>5</v>
      </c>
      <c r="G38" s="28" t="s">
        <v>5</v>
      </c>
      <c r="H38" s="28" t="s">
        <v>5</v>
      </c>
      <c r="I38" s="28" t="s">
        <v>122</v>
      </c>
      <c r="J38" s="28">
        <v>6</v>
      </c>
      <c r="K38" s="28">
        <v>42</v>
      </c>
    </row>
    <row r="39" spans="1:11" x14ac:dyDescent="0.25">
      <c r="A39" t="s">
        <v>236</v>
      </c>
      <c r="B39" t="s">
        <v>237</v>
      </c>
      <c r="C39" s="28" t="s">
        <v>147</v>
      </c>
      <c r="D39" s="28" t="s">
        <v>5</v>
      </c>
      <c r="E39" s="28" t="s">
        <v>5</v>
      </c>
      <c r="F39" s="28" t="s">
        <v>5</v>
      </c>
      <c r="G39" s="28" t="s">
        <v>5</v>
      </c>
      <c r="H39" s="28" t="s">
        <v>5</v>
      </c>
      <c r="I39" s="28" t="s">
        <v>122</v>
      </c>
      <c r="J39" s="28">
        <v>0</v>
      </c>
      <c r="K39" s="28">
        <v>42</v>
      </c>
    </row>
    <row r="40" spans="1:11" x14ac:dyDescent="0.25">
      <c r="A40" t="s">
        <v>238</v>
      </c>
      <c r="B40" t="s">
        <v>239</v>
      </c>
      <c r="C40" s="28" t="s">
        <v>147</v>
      </c>
      <c r="D40" s="28" t="s">
        <v>5</v>
      </c>
      <c r="E40" s="28" t="s">
        <v>5</v>
      </c>
      <c r="F40" s="28" t="s">
        <v>5</v>
      </c>
      <c r="G40" s="28" t="s">
        <v>5</v>
      </c>
      <c r="H40" s="28" t="s">
        <v>5</v>
      </c>
      <c r="I40" s="28" t="s">
        <v>122</v>
      </c>
      <c r="J40" s="28">
        <v>16</v>
      </c>
      <c r="K40" s="28">
        <v>42</v>
      </c>
    </row>
    <row r="41" spans="1:11" x14ac:dyDescent="0.25">
      <c r="A41" t="s">
        <v>240</v>
      </c>
      <c r="B41" t="s">
        <v>241</v>
      </c>
      <c r="C41" s="28" t="s">
        <v>147</v>
      </c>
      <c r="D41" s="28" t="s">
        <v>5</v>
      </c>
      <c r="E41" s="28" t="s">
        <v>5</v>
      </c>
      <c r="F41" s="28" t="s">
        <v>5</v>
      </c>
      <c r="G41" s="28" t="s">
        <v>5</v>
      </c>
      <c r="H41" s="28" t="s">
        <v>5</v>
      </c>
      <c r="I41" s="28" t="s">
        <v>122</v>
      </c>
      <c r="J41" s="28">
        <v>6</v>
      </c>
      <c r="K41" s="28">
        <v>42</v>
      </c>
    </row>
    <row r="42" spans="1:11" x14ac:dyDescent="0.25">
      <c r="A42" t="s">
        <v>156</v>
      </c>
      <c r="B42" t="s">
        <v>157</v>
      </c>
      <c r="C42" s="28" t="s">
        <v>143</v>
      </c>
      <c r="D42" s="28" t="s">
        <v>5</v>
      </c>
      <c r="E42" s="28" t="s">
        <v>5</v>
      </c>
      <c r="F42" s="28" t="s">
        <v>5</v>
      </c>
      <c r="G42" s="28" t="s">
        <v>5</v>
      </c>
      <c r="H42" s="28" t="s">
        <v>5</v>
      </c>
      <c r="I42" s="28" t="s">
        <v>122</v>
      </c>
      <c r="J42" s="28">
        <v>6</v>
      </c>
      <c r="K42" s="28">
        <v>42</v>
      </c>
    </row>
    <row r="43" spans="1:11" x14ac:dyDescent="0.25">
      <c r="A43" t="s">
        <v>242</v>
      </c>
      <c r="B43" t="s">
        <v>243</v>
      </c>
      <c r="C43" s="28" t="s">
        <v>147</v>
      </c>
      <c r="D43" s="28" t="s">
        <v>5</v>
      </c>
      <c r="E43" s="28" t="s">
        <v>5</v>
      </c>
      <c r="F43" s="28" t="s">
        <v>5</v>
      </c>
      <c r="G43" s="28" t="s">
        <v>5</v>
      </c>
      <c r="H43" s="28" t="s">
        <v>5</v>
      </c>
      <c r="I43" s="28" t="s">
        <v>122</v>
      </c>
      <c r="J43" s="28">
        <v>6</v>
      </c>
      <c r="K43" s="28">
        <v>42</v>
      </c>
    </row>
    <row r="44" spans="1:11" x14ac:dyDescent="0.25">
      <c r="A44" t="s">
        <v>244</v>
      </c>
      <c r="B44" t="s">
        <v>245</v>
      </c>
      <c r="C44" s="28" t="s">
        <v>147</v>
      </c>
      <c r="D44" s="28" t="s">
        <v>5</v>
      </c>
      <c r="E44" s="28" t="s">
        <v>5</v>
      </c>
      <c r="F44" s="28" t="s">
        <v>5</v>
      </c>
      <c r="G44" s="28" t="s">
        <v>5</v>
      </c>
      <c r="H44" s="28" t="s">
        <v>5</v>
      </c>
      <c r="I44" s="28" t="s">
        <v>122</v>
      </c>
      <c r="J44" s="28">
        <v>4</v>
      </c>
      <c r="K44" s="28">
        <v>42</v>
      </c>
    </row>
    <row r="45" spans="1:11" x14ac:dyDescent="0.25">
      <c r="A45" t="s">
        <v>246</v>
      </c>
      <c r="B45" t="s">
        <v>247</v>
      </c>
      <c r="C45" s="28" t="s">
        <v>147</v>
      </c>
      <c r="D45" s="28" t="s">
        <v>5</v>
      </c>
      <c r="E45" s="28" t="s">
        <v>5</v>
      </c>
      <c r="F45" s="28" t="s">
        <v>5</v>
      </c>
      <c r="G45" s="28" t="s">
        <v>5</v>
      </c>
      <c r="H45" s="28" t="s">
        <v>5</v>
      </c>
      <c r="I45" s="28" t="s">
        <v>122</v>
      </c>
      <c r="J45" s="28">
        <v>2</v>
      </c>
      <c r="K45" s="28">
        <v>42</v>
      </c>
    </row>
    <row r="46" spans="1:11" x14ac:dyDescent="0.25">
      <c r="A46" t="s">
        <v>386</v>
      </c>
      <c r="B46" t="s">
        <v>158</v>
      </c>
      <c r="C46" s="28" t="s">
        <v>143</v>
      </c>
      <c r="D46" s="28" t="s">
        <v>5</v>
      </c>
      <c r="E46" s="28" t="s">
        <v>5</v>
      </c>
      <c r="F46" s="28" t="s">
        <v>5</v>
      </c>
      <c r="G46" s="28" t="s">
        <v>5</v>
      </c>
      <c r="H46" s="28" t="s">
        <v>5</v>
      </c>
      <c r="I46" s="28" t="s">
        <v>122</v>
      </c>
      <c r="J46" s="28">
        <v>13</v>
      </c>
      <c r="K46" s="28">
        <v>42</v>
      </c>
    </row>
    <row r="47" spans="1:11" x14ac:dyDescent="0.25">
      <c r="A47" t="s">
        <v>248</v>
      </c>
      <c r="B47" t="s">
        <v>249</v>
      </c>
      <c r="C47" s="28" t="s">
        <v>147</v>
      </c>
      <c r="D47" s="28" t="s">
        <v>5</v>
      </c>
      <c r="E47" s="28" t="s">
        <v>5</v>
      </c>
      <c r="F47" s="28" t="s">
        <v>5</v>
      </c>
      <c r="G47" s="28" t="s">
        <v>5</v>
      </c>
      <c r="H47" s="28" t="s">
        <v>5</v>
      </c>
      <c r="I47" s="28" t="s">
        <v>122</v>
      </c>
      <c r="J47" s="28">
        <v>4</v>
      </c>
      <c r="K47" s="28">
        <v>42</v>
      </c>
    </row>
    <row r="48" spans="1:11" x14ac:dyDescent="0.25">
      <c r="A48" t="s">
        <v>250</v>
      </c>
      <c r="B48" t="s">
        <v>251</v>
      </c>
      <c r="C48" s="28" t="s">
        <v>147</v>
      </c>
      <c r="D48" s="28" t="s">
        <v>5</v>
      </c>
      <c r="E48" s="28" t="s">
        <v>5</v>
      </c>
      <c r="F48" s="28" t="s">
        <v>5</v>
      </c>
      <c r="G48" s="28" t="s">
        <v>5</v>
      </c>
      <c r="H48" s="28" t="s">
        <v>5</v>
      </c>
      <c r="I48" s="28" t="s">
        <v>122</v>
      </c>
      <c r="J48" s="28">
        <v>4</v>
      </c>
      <c r="K48" s="28">
        <v>42</v>
      </c>
    </row>
    <row r="49" spans="1:11" x14ac:dyDescent="0.25">
      <c r="A49" t="s">
        <v>252</v>
      </c>
      <c r="B49" t="s">
        <v>253</v>
      </c>
      <c r="C49" s="28" t="s">
        <v>147</v>
      </c>
      <c r="D49" s="28" t="s">
        <v>5</v>
      </c>
      <c r="E49" s="28" t="s">
        <v>5</v>
      </c>
      <c r="F49" s="28" t="s">
        <v>5</v>
      </c>
      <c r="G49" s="28" t="s">
        <v>5</v>
      </c>
      <c r="H49" s="28" t="s">
        <v>5</v>
      </c>
      <c r="I49" s="28" t="s">
        <v>122</v>
      </c>
      <c r="J49" s="28">
        <v>4</v>
      </c>
      <c r="K49" s="28">
        <v>42</v>
      </c>
    </row>
    <row r="50" spans="1:11" x14ac:dyDescent="0.25">
      <c r="A50" t="s">
        <v>254</v>
      </c>
      <c r="B50" t="s">
        <v>255</v>
      </c>
      <c r="C50" s="28" t="s">
        <v>147</v>
      </c>
      <c r="D50" s="28" t="s">
        <v>5</v>
      </c>
      <c r="E50" s="28" t="s">
        <v>5</v>
      </c>
      <c r="F50" s="28" t="s">
        <v>5</v>
      </c>
      <c r="G50" s="28" t="s">
        <v>5</v>
      </c>
      <c r="H50" s="28" t="s">
        <v>5</v>
      </c>
      <c r="I50" s="28" t="s">
        <v>122</v>
      </c>
      <c r="J50" s="28">
        <v>4</v>
      </c>
      <c r="K50" s="28">
        <v>42</v>
      </c>
    </row>
    <row r="51" spans="1:11" x14ac:dyDescent="0.25">
      <c r="A51" t="s">
        <v>256</v>
      </c>
      <c r="B51" t="s">
        <v>257</v>
      </c>
      <c r="C51" s="28" t="s">
        <v>147</v>
      </c>
      <c r="D51" s="28" t="s">
        <v>5</v>
      </c>
      <c r="E51" s="28" t="s">
        <v>5</v>
      </c>
      <c r="F51" s="28" t="s">
        <v>5</v>
      </c>
      <c r="G51" s="28" t="s">
        <v>5</v>
      </c>
      <c r="H51" s="28" t="s">
        <v>5</v>
      </c>
      <c r="I51" s="28" t="s">
        <v>122</v>
      </c>
      <c r="J51" s="28">
        <v>0</v>
      </c>
      <c r="K51" s="28">
        <v>42</v>
      </c>
    </row>
    <row r="52" spans="1:11" x14ac:dyDescent="0.25">
      <c r="A52" t="s">
        <v>159</v>
      </c>
      <c r="B52" t="s">
        <v>160</v>
      </c>
      <c r="C52" s="28" t="s">
        <v>143</v>
      </c>
      <c r="D52" s="28" t="s">
        <v>5</v>
      </c>
      <c r="E52" s="28" t="s">
        <v>5</v>
      </c>
      <c r="F52" s="28" t="s">
        <v>5</v>
      </c>
      <c r="G52" s="28" t="s">
        <v>5</v>
      </c>
      <c r="H52" s="28" t="s">
        <v>5</v>
      </c>
      <c r="I52" s="28" t="s">
        <v>122</v>
      </c>
      <c r="J52" s="28">
        <v>12</v>
      </c>
      <c r="K52" s="28">
        <v>42</v>
      </c>
    </row>
    <row r="53" spans="1:11" x14ac:dyDescent="0.25">
      <c r="A53" t="s">
        <v>258</v>
      </c>
      <c r="B53" t="s">
        <v>151</v>
      </c>
      <c r="C53" s="28" t="s">
        <v>147</v>
      </c>
      <c r="D53" s="28" t="s">
        <v>5</v>
      </c>
      <c r="E53" s="28" t="s">
        <v>5</v>
      </c>
      <c r="F53" s="28" t="s">
        <v>5</v>
      </c>
      <c r="G53" s="28" t="s">
        <v>5</v>
      </c>
      <c r="H53" s="28" t="s">
        <v>5</v>
      </c>
      <c r="I53" s="28" t="s">
        <v>122</v>
      </c>
      <c r="J53" s="28">
        <v>6</v>
      </c>
      <c r="K53" s="28">
        <v>42</v>
      </c>
    </row>
    <row r="54" spans="1:11" x14ac:dyDescent="0.25">
      <c r="A54" t="s">
        <v>259</v>
      </c>
      <c r="B54" t="s">
        <v>260</v>
      </c>
      <c r="C54" s="28" t="s">
        <v>147</v>
      </c>
      <c r="D54" s="28" t="s">
        <v>5</v>
      </c>
      <c r="E54" s="28" t="s">
        <v>5</v>
      </c>
      <c r="F54" s="28" t="s">
        <v>5</v>
      </c>
      <c r="G54" s="28" t="s">
        <v>5</v>
      </c>
      <c r="H54" s="28" t="s">
        <v>5</v>
      </c>
      <c r="I54" s="28" t="s">
        <v>5</v>
      </c>
      <c r="J54" s="28">
        <v>12</v>
      </c>
      <c r="K54" s="28">
        <v>42</v>
      </c>
    </row>
    <row r="55" spans="1:11" x14ac:dyDescent="0.25">
      <c r="A55" t="s">
        <v>261</v>
      </c>
      <c r="B55" t="s">
        <v>262</v>
      </c>
      <c r="C55" s="28" t="s">
        <v>147</v>
      </c>
      <c r="D55" s="28" t="s">
        <v>5</v>
      </c>
      <c r="E55" s="28" t="s">
        <v>5</v>
      </c>
      <c r="F55" s="28" t="s">
        <v>5</v>
      </c>
      <c r="G55" s="28" t="s">
        <v>5</v>
      </c>
      <c r="H55" s="28" t="s">
        <v>5</v>
      </c>
      <c r="I55" s="28" t="s">
        <v>122</v>
      </c>
      <c r="J55" s="28">
        <v>6</v>
      </c>
      <c r="K55" s="28">
        <v>42</v>
      </c>
    </row>
    <row r="56" spans="1:11" x14ac:dyDescent="0.25">
      <c r="A56" t="s">
        <v>263</v>
      </c>
      <c r="B56" t="s">
        <v>264</v>
      </c>
      <c r="C56" s="28" t="s">
        <v>147</v>
      </c>
      <c r="D56" s="28" t="s">
        <v>5</v>
      </c>
      <c r="E56" s="28" t="s">
        <v>5</v>
      </c>
      <c r="F56" s="28" t="s">
        <v>5</v>
      </c>
      <c r="G56" s="28" t="s">
        <v>5</v>
      </c>
      <c r="H56" s="28" t="s">
        <v>5</v>
      </c>
      <c r="I56" s="28" t="s">
        <v>122</v>
      </c>
      <c r="J56" s="28">
        <v>0</v>
      </c>
      <c r="K56" s="28">
        <v>42</v>
      </c>
    </row>
    <row r="57" spans="1:11" x14ac:dyDescent="0.25">
      <c r="A57" t="s">
        <v>161</v>
      </c>
      <c r="B57" t="s">
        <v>162</v>
      </c>
      <c r="C57" s="28" t="s">
        <v>143</v>
      </c>
      <c r="D57" s="28" t="s">
        <v>5</v>
      </c>
      <c r="E57" s="28" t="s">
        <v>5</v>
      </c>
      <c r="F57" s="28" t="s">
        <v>5</v>
      </c>
      <c r="G57" s="28" t="s">
        <v>5</v>
      </c>
      <c r="H57" s="28" t="s">
        <v>5</v>
      </c>
      <c r="I57" s="28" t="s">
        <v>122</v>
      </c>
      <c r="J57" s="28">
        <v>4</v>
      </c>
      <c r="K57" s="28">
        <v>42</v>
      </c>
    </row>
    <row r="58" spans="1:11" x14ac:dyDescent="0.25">
      <c r="A58" t="s">
        <v>265</v>
      </c>
      <c r="B58" t="s">
        <v>266</v>
      </c>
      <c r="C58" s="28" t="s">
        <v>147</v>
      </c>
      <c r="D58" s="28" t="s">
        <v>5</v>
      </c>
      <c r="E58" s="28" t="s">
        <v>5</v>
      </c>
      <c r="F58" s="28" t="s">
        <v>5</v>
      </c>
      <c r="G58" s="28" t="s">
        <v>5</v>
      </c>
      <c r="H58" s="28" t="s">
        <v>5</v>
      </c>
      <c r="I58" s="28" t="s">
        <v>122</v>
      </c>
      <c r="J58" s="28">
        <v>6</v>
      </c>
      <c r="K58" s="28">
        <v>42</v>
      </c>
    </row>
    <row r="59" spans="1:11" x14ac:dyDescent="0.25">
      <c r="A59" t="s">
        <v>163</v>
      </c>
      <c r="B59" t="s">
        <v>164</v>
      </c>
      <c r="C59" s="28" t="s">
        <v>143</v>
      </c>
      <c r="D59" s="28" t="s">
        <v>5</v>
      </c>
      <c r="E59" s="28" t="s">
        <v>5</v>
      </c>
      <c r="F59" s="28" t="s">
        <v>5</v>
      </c>
      <c r="G59" s="28" t="s">
        <v>5</v>
      </c>
      <c r="H59" s="28" t="s">
        <v>5</v>
      </c>
      <c r="I59" s="28" t="s">
        <v>122</v>
      </c>
      <c r="J59" s="28">
        <v>4</v>
      </c>
      <c r="K59" s="28">
        <v>42</v>
      </c>
    </row>
    <row r="60" spans="1:11" x14ac:dyDescent="0.25">
      <c r="A60" t="s">
        <v>267</v>
      </c>
      <c r="B60" t="s">
        <v>268</v>
      </c>
      <c r="C60" s="28" t="s">
        <v>147</v>
      </c>
      <c r="D60" s="28" t="s">
        <v>5</v>
      </c>
      <c r="E60" s="28" t="s">
        <v>5</v>
      </c>
      <c r="F60" s="28" t="s">
        <v>5</v>
      </c>
      <c r="G60" s="28" t="s">
        <v>5</v>
      </c>
      <c r="H60" s="28" t="s">
        <v>5</v>
      </c>
      <c r="I60" s="28" t="s">
        <v>122</v>
      </c>
      <c r="J60" s="28">
        <v>2</v>
      </c>
      <c r="K60" s="28">
        <v>42</v>
      </c>
    </row>
    <row r="61" spans="1:11" x14ac:dyDescent="0.25">
      <c r="A61" t="s">
        <v>269</v>
      </c>
      <c r="B61" t="s">
        <v>270</v>
      </c>
      <c r="C61" s="28" t="s">
        <v>147</v>
      </c>
      <c r="D61" s="28" t="s">
        <v>5</v>
      </c>
      <c r="E61" s="28" t="s">
        <v>5</v>
      </c>
      <c r="F61" s="28" t="s">
        <v>5</v>
      </c>
      <c r="G61" s="28" t="s">
        <v>5</v>
      </c>
      <c r="H61" s="28" t="s">
        <v>5</v>
      </c>
      <c r="I61" s="28" t="s">
        <v>122</v>
      </c>
      <c r="J61" s="28">
        <v>4</v>
      </c>
      <c r="K61" s="28">
        <v>42</v>
      </c>
    </row>
    <row r="62" spans="1:11" x14ac:dyDescent="0.25">
      <c r="A62" t="s">
        <v>271</v>
      </c>
      <c r="B62" t="s">
        <v>272</v>
      </c>
      <c r="C62" s="28" t="s">
        <v>147</v>
      </c>
      <c r="D62" s="28" t="s">
        <v>5</v>
      </c>
      <c r="E62" s="28" t="s">
        <v>5</v>
      </c>
      <c r="F62" s="28" t="s">
        <v>5</v>
      </c>
      <c r="G62" s="28" t="s">
        <v>5</v>
      </c>
      <c r="H62" s="28" t="s">
        <v>5</v>
      </c>
      <c r="I62" s="28" t="s">
        <v>122</v>
      </c>
      <c r="J62" s="28">
        <v>4</v>
      </c>
      <c r="K62" s="28">
        <v>42</v>
      </c>
    </row>
    <row r="63" spans="1:11" x14ac:dyDescent="0.25">
      <c r="A63" t="s">
        <v>273</v>
      </c>
      <c r="B63" t="s">
        <v>274</v>
      </c>
      <c r="C63" s="28" t="s">
        <v>147</v>
      </c>
      <c r="D63" s="28" t="s">
        <v>5</v>
      </c>
      <c r="E63" s="28" t="s">
        <v>5</v>
      </c>
      <c r="F63" s="28" t="s">
        <v>5</v>
      </c>
      <c r="G63" s="28" t="s">
        <v>5</v>
      </c>
      <c r="H63" s="28" t="s">
        <v>5</v>
      </c>
      <c r="I63" s="28" t="s">
        <v>122</v>
      </c>
      <c r="J63" s="28">
        <v>6</v>
      </c>
      <c r="K63" s="28">
        <v>42</v>
      </c>
    </row>
    <row r="64" spans="1:11" x14ac:dyDescent="0.25">
      <c r="A64" t="s">
        <v>275</v>
      </c>
      <c r="B64" t="s">
        <v>276</v>
      </c>
      <c r="C64" s="28" t="s">
        <v>147</v>
      </c>
      <c r="D64" s="28" t="s">
        <v>5</v>
      </c>
      <c r="E64" s="28" t="s">
        <v>5</v>
      </c>
      <c r="F64" s="28" t="s">
        <v>5</v>
      </c>
      <c r="G64" s="28" t="s">
        <v>5</v>
      </c>
      <c r="H64" s="28" t="s">
        <v>5</v>
      </c>
      <c r="I64" s="28" t="s">
        <v>5</v>
      </c>
      <c r="J64" s="28">
        <v>4</v>
      </c>
      <c r="K64" s="28">
        <v>42</v>
      </c>
    </row>
    <row r="65" spans="1:11" x14ac:dyDescent="0.25">
      <c r="A65" t="s">
        <v>277</v>
      </c>
      <c r="B65" t="s">
        <v>278</v>
      </c>
      <c r="C65" s="28" t="s">
        <v>147</v>
      </c>
      <c r="D65" s="28" t="s">
        <v>5</v>
      </c>
      <c r="E65" s="28" t="s">
        <v>5</v>
      </c>
      <c r="F65" s="28" t="s">
        <v>5</v>
      </c>
      <c r="G65" s="28" t="s">
        <v>5</v>
      </c>
      <c r="H65" s="28" t="s">
        <v>5</v>
      </c>
      <c r="I65" s="28" t="s">
        <v>5</v>
      </c>
      <c r="J65" s="28">
        <v>6</v>
      </c>
      <c r="K65" s="28">
        <v>42</v>
      </c>
    </row>
    <row r="66" spans="1:11" x14ac:dyDescent="0.25">
      <c r="A66" t="s">
        <v>279</v>
      </c>
      <c r="B66" t="s">
        <v>280</v>
      </c>
      <c r="C66" s="28" t="s">
        <v>147</v>
      </c>
      <c r="D66" s="28" t="s">
        <v>5</v>
      </c>
      <c r="E66" s="28" t="s">
        <v>5</v>
      </c>
      <c r="F66" s="28" t="s">
        <v>5</v>
      </c>
      <c r="G66" s="28" t="s">
        <v>5</v>
      </c>
      <c r="H66" s="28" t="s">
        <v>5</v>
      </c>
      <c r="I66" s="28" t="s">
        <v>122</v>
      </c>
      <c r="J66" s="28">
        <v>6</v>
      </c>
      <c r="K66" s="28">
        <v>42</v>
      </c>
    </row>
    <row r="67" spans="1:11" x14ac:dyDescent="0.25">
      <c r="A67" t="s">
        <v>165</v>
      </c>
      <c r="B67" t="s">
        <v>166</v>
      </c>
      <c r="C67" s="28" t="s">
        <v>143</v>
      </c>
      <c r="D67" s="28" t="s">
        <v>5</v>
      </c>
      <c r="E67" s="28" t="s">
        <v>5</v>
      </c>
      <c r="F67" s="28" t="s">
        <v>5</v>
      </c>
      <c r="G67" s="28" t="s">
        <v>5</v>
      </c>
      <c r="H67" s="28" t="s">
        <v>5</v>
      </c>
      <c r="I67" s="28" t="s">
        <v>122</v>
      </c>
      <c r="J67" s="28">
        <v>8</v>
      </c>
      <c r="K67" s="28">
        <v>42</v>
      </c>
    </row>
    <row r="68" spans="1:11" x14ac:dyDescent="0.25">
      <c r="A68" t="s">
        <v>167</v>
      </c>
      <c r="B68" t="s">
        <v>168</v>
      </c>
      <c r="C68" s="28" t="s">
        <v>143</v>
      </c>
      <c r="D68" s="28" t="s">
        <v>5</v>
      </c>
      <c r="E68" s="28" t="s">
        <v>5</v>
      </c>
      <c r="F68" s="28" t="s">
        <v>5</v>
      </c>
      <c r="G68" s="28" t="s">
        <v>5</v>
      </c>
      <c r="H68" s="28" t="s">
        <v>5</v>
      </c>
      <c r="I68" s="28" t="s">
        <v>122</v>
      </c>
      <c r="J68" s="28">
        <v>9</v>
      </c>
      <c r="K68" s="28">
        <v>42</v>
      </c>
    </row>
    <row r="69" spans="1:11" x14ac:dyDescent="0.25">
      <c r="A69" t="s">
        <v>281</v>
      </c>
      <c r="B69" t="s">
        <v>282</v>
      </c>
      <c r="C69" s="28" t="s">
        <v>147</v>
      </c>
      <c r="D69" s="28" t="s">
        <v>5</v>
      </c>
      <c r="E69" s="28" t="s">
        <v>5</v>
      </c>
      <c r="F69" s="28" t="s">
        <v>5</v>
      </c>
      <c r="G69" s="28" t="s">
        <v>5</v>
      </c>
      <c r="H69" s="28" t="s">
        <v>5</v>
      </c>
      <c r="I69" s="28" t="s">
        <v>122</v>
      </c>
      <c r="J69" s="28">
        <v>2</v>
      </c>
      <c r="K69" s="28">
        <v>42</v>
      </c>
    </row>
    <row r="70" spans="1:11" x14ac:dyDescent="0.25">
      <c r="A70" t="s">
        <v>283</v>
      </c>
      <c r="B70" t="s">
        <v>284</v>
      </c>
      <c r="C70" s="28" t="s">
        <v>147</v>
      </c>
      <c r="D70" s="28" t="s">
        <v>5</v>
      </c>
      <c r="E70" s="28" t="s">
        <v>5</v>
      </c>
      <c r="F70" s="28" t="s">
        <v>5</v>
      </c>
      <c r="G70" s="28" t="s">
        <v>5</v>
      </c>
      <c r="H70" s="28" t="s">
        <v>5</v>
      </c>
      <c r="I70" s="28" t="s">
        <v>122</v>
      </c>
      <c r="J70" s="28">
        <v>4</v>
      </c>
      <c r="K70" s="28">
        <v>42</v>
      </c>
    </row>
    <row r="71" spans="1:11" x14ac:dyDescent="0.25">
      <c r="A71" t="s">
        <v>285</v>
      </c>
      <c r="B71" t="s">
        <v>286</v>
      </c>
      <c r="C71" s="28" t="s">
        <v>147</v>
      </c>
      <c r="D71" s="28" t="s">
        <v>5</v>
      </c>
      <c r="E71" s="28" t="s">
        <v>5</v>
      </c>
      <c r="F71" s="28" t="s">
        <v>5</v>
      </c>
      <c r="G71" s="28" t="s">
        <v>5</v>
      </c>
      <c r="H71" s="28" t="s">
        <v>5</v>
      </c>
      <c r="I71" s="28" t="s">
        <v>5</v>
      </c>
      <c r="J71" s="28">
        <v>2</v>
      </c>
      <c r="K71" s="28">
        <v>42</v>
      </c>
    </row>
    <row r="72" spans="1:11" x14ac:dyDescent="0.25">
      <c r="A72" t="s">
        <v>287</v>
      </c>
      <c r="B72" t="s">
        <v>288</v>
      </c>
      <c r="C72" s="28" t="s">
        <v>147</v>
      </c>
      <c r="D72" s="28" t="s">
        <v>5</v>
      </c>
      <c r="E72" s="28" t="s">
        <v>5</v>
      </c>
      <c r="F72" s="28" t="s">
        <v>5</v>
      </c>
      <c r="G72" s="28" t="s">
        <v>5</v>
      </c>
      <c r="H72" s="28" t="s">
        <v>5</v>
      </c>
      <c r="I72" s="28" t="s">
        <v>122</v>
      </c>
      <c r="J72" s="28">
        <v>4</v>
      </c>
      <c r="K72" s="28">
        <v>42</v>
      </c>
    </row>
    <row r="73" spans="1:11" x14ac:dyDescent="0.25">
      <c r="A73" t="s">
        <v>289</v>
      </c>
      <c r="B73" t="s">
        <v>290</v>
      </c>
      <c r="C73" s="28" t="s">
        <v>147</v>
      </c>
      <c r="D73" s="28" t="s">
        <v>5</v>
      </c>
      <c r="E73" s="28" t="s">
        <v>5</v>
      </c>
      <c r="F73" s="28" t="s">
        <v>5</v>
      </c>
      <c r="G73" s="28" t="s">
        <v>5</v>
      </c>
      <c r="H73" s="28" t="s">
        <v>5</v>
      </c>
      <c r="I73" s="28" t="s">
        <v>122</v>
      </c>
      <c r="J73" s="28">
        <v>0</v>
      </c>
      <c r="K73" s="28">
        <v>42</v>
      </c>
    </row>
    <row r="74" spans="1:11" x14ac:dyDescent="0.25">
      <c r="A74" t="s">
        <v>291</v>
      </c>
      <c r="B74" t="s">
        <v>292</v>
      </c>
      <c r="C74" s="28" t="s">
        <v>147</v>
      </c>
      <c r="D74" s="28" t="s">
        <v>5</v>
      </c>
      <c r="E74" s="28" t="s">
        <v>5</v>
      </c>
      <c r="F74" s="28" t="s">
        <v>5</v>
      </c>
      <c r="G74" s="28" t="s">
        <v>5</v>
      </c>
      <c r="H74" s="28" t="s">
        <v>5</v>
      </c>
      <c r="I74" s="28" t="s">
        <v>122</v>
      </c>
      <c r="J74" s="28">
        <v>0</v>
      </c>
      <c r="K74" s="28">
        <v>42</v>
      </c>
    </row>
    <row r="75" spans="1:11" x14ac:dyDescent="0.25">
      <c r="A75" t="s">
        <v>293</v>
      </c>
      <c r="B75" t="s">
        <v>294</v>
      </c>
      <c r="C75" s="28" t="s">
        <v>147</v>
      </c>
      <c r="D75" s="28" t="s">
        <v>5</v>
      </c>
      <c r="E75" s="28" t="s">
        <v>5</v>
      </c>
      <c r="F75" s="28" t="s">
        <v>5</v>
      </c>
      <c r="G75" s="28" t="s">
        <v>5</v>
      </c>
      <c r="H75" s="28" t="s">
        <v>5</v>
      </c>
      <c r="I75" s="28" t="s">
        <v>122</v>
      </c>
      <c r="J75" s="28">
        <v>4</v>
      </c>
      <c r="K75" s="28">
        <v>42</v>
      </c>
    </row>
    <row r="76" spans="1:11" x14ac:dyDescent="0.25">
      <c r="A76" t="s">
        <v>295</v>
      </c>
      <c r="B76" t="s">
        <v>153</v>
      </c>
      <c r="C76" s="28" t="s">
        <v>147</v>
      </c>
      <c r="D76" s="28" t="s">
        <v>5</v>
      </c>
      <c r="E76" s="28" t="s">
        <v>5</v>
      </c>
      <c r="F76" s="28" t="s">
        <v>5</v>
      </c>
      <c r="G76" s="28" t="s">
        <v>5</v>
      </c>
      <c r="H76" s="28" t="s">
        <v>5</v>
      </c>
      <c r="I76" s="28" t="s">
        <v>122</v>
      </c>
      <c r="J76" s="28">
        <v>4</v>
      </c>
      <c r="K76" s="28">
        <v>42</v>
      </c>
    </row>
    <row r="77" spans="1:11" x14ac:dyDescent="0.25">
      <c r="A77" t="s">
        <v>296</v>
      </c>
      <c r="B77" t="s">
        <v>297</v>
      </c>
      <c r="C77" s="28" t="s">
        <v>147</v>
      </c>
      <c r="D77" s="28" t="s">
        <v>5</v>
      </c>
      <c r="E77" s="28" t="s">
        <v>5</v>
      </c>
      <c r="F77" s="28" t="s">
        <v>5</v>
      </c>
      <c r="G77" s="28" t="s">
        <v>5</v>
      </c>
      <c r="H77" s="28" t="s">
        <v>5</v>
      </c>
      <c r="I77" s="28" t="s">
        <v>122</v>
      </c>
      <c r="J77" s="28">
        <v>4</v>
      </c>
      <c r="K77" s="28">
        <v>42</v>
      </c>
    </row>
    <row r="78" spans="1:11" x14ac:dyDescent="0.25">
      <c r="A78" t="s">
        <v>169</v>
      </c>
      <c r="B78" t="s">
        <v>170</v>
      </c>
      <c r="C78" s="28" t="s">
        <v>143</v>
      </c>
      <c r="D78" s="28" t="s">
        <v>5</v>
      </c>
      <c r="E78" s="28" t="s">
        <v>5</v>
      </c>
      <c r="F78" s="28" t="s">
        <v>5</v>
      </c>
      <c r="G78" s="28" t="s">
        <v>5</v>
      </c>
      <c r="H78" s="28" t="s">
        <v>5</v>
      </c>
      <c r="I78" s="28" t="s">
        <v>122</v>
      </c>
      <c r="J78" s="28">
        <v>34</v>
      </c>
      <c r="K78" s="28">
        <v>42</v>
      </c>
    </row>
    <row r="79" spans="1:11" x14ac:dyDescent="0.25">
      <c r="A79" t="s">
        <v>298</v>
      </c>
      <c r="B79" t="s">
        <v>299</v>
      </c>
      <c r="C79" s="28" t="s">
        <v>147</v>
      </c>
      <c r="D79" s="28" t="s">
        <v>5</v>
      </c>
      <c r="E79" s="28" t="s">
        <v>5</v>
      </c>
      <c r="F79" s="28" t="s">
        <v>5</v>
      </c>
      <c r="G79" s="28" t="s">
        <v>5</v>
      </c>
      <c r="H79" s="28" t="s">
        <v>5</v>
      </c>
      <c r="I79" s="28" t="s">
        <v>122</v>
      </c>
      <c r="J79" s="28">
        <v>4</v>
      </c>
      <c r="K79" s="28">
        <v>42</v>
      </c>
    </row>
    <row r="80" spans="1:11" x14ac:dyDescent="0.25">
      <c r="A80" t="s">
        <v>300</v>
      </c>
      <c r="B80" t="s">
        <v>301</v>
      </c>
      <c r="C80" s="28" t="s">
        <v>147</v>
      </c>
      <c r="D80" s="28" t="s">
        <v>5</v>
      </c>
      <c r="E80" s="28" t="s">
        <v>5</v>
      </c>
      <c r="F80" s="28" t="s">
        <v>5</v>
      </c>
      <c r="G80" s="28" t="s">
        <v>5</v>
      </c>
      <c r="H80" s="28" t="s">
        <v>5</v>
      </c>
      <c r="I80" s="28" t="s">
        <v>122</v>
      </c>
      <c r="J80" s="28">
        <v>6</v>
      </c>
      <c r="K80" s="28">
        <v>42</v>
      </c>
    </row>
    <row r="81" spans="1:11" x14ac:dyDescent="0.25">
      <c r="A81" t="s">
        <v>302</v>
      </c>
      <c r="B81" t="s">
        <v>303</v>
      </c>
      <c r="C81" s="28" t="s">
        <v>147</v>
      </c>
      <c r="D81" s="28" t="s">
        <v>5</v>
      </c>
      <c r="E81" s="28" t="s">
        <v>5</v>
      </c>
      <c r="F81" s="28" t="s">
        <v>5</v>
      </c>
      <c r="G81" s="28" t="s">
        <v>5</v>
      </c>
      <c r="H81" s="28" t="s">
        <v>5</v>
      </c>
      <c r="I81" s="28" t="s">
        <v>122</v>
      </c>
      <c r="J81" s="28">
        <v>10</v>
      </c>
      <c r="K81" s="28">
        <v>42</v>
      </c>
    </row>
    <row r="82" spans="1:11" x14ac:dyDescent="0.25">
      <c r="A82" t="s">
        <v>304</v>
      </c>
      <c r="B82" t="s">
        <v>305</v>
      </c>
      <c r="C82" s="28" t="s">
        <v>147</v>
      </c>
      <c r="D82" s="28" t="s">
        <v>5</v>
      </c>
      <c r="E82" s="28" t="s">
        <v>5</v>
      </c>
      <c r="F82" s="28" t="s">
        <v>5</v>
      </c>
      <c r="G82" s="28" t="s">
        <v>5</v>
      </c>
      <c r="H82" s="28" t="s">
        <v>5</v>
      </c>
      <c r="I82" s="28" t="s">
        <v>122</v>
      </c>
      <c r="J82" s="28">
        <v>6</v>
      </c>
      <c r="K82" s="28">
        <v>42</v>
      </c>
    </row>
    <row r="83" spans="1:11" x14ac:dyDescent="0.25">
      <c r="A83" t="s">
        <v>306</v>
      </c>
      <c r="B83" t="s">
        <v>307</v>
      </c>
      <c r="C83" s="28" t="s">
        <v>147</v>
      </c>
      <c r="D83" s="28" t="s">
        <v>5</v>
      </c>
      <c r="E83" s="28" t="s">
        <v>5</v>
      </c>
      <c r="F83" s="28" t="s">
        <v>5</v>
      </c>
      <c r="G83" s="28" t="s">
        <v>5</v>
      </c>
      <c r="H83" s="28" t="s">
        <v>5</v>
      </c>
      <c r="I83" s="28" t="s">
        <v>122</v>
      </c>
      <c r="J83" s="28">
        <v>4</v>
      </c>
      <c r="K83" s="28">
        <v>42</v>
      </c>
    </row>
    <row r="84" spans="1:11" x14ac:dyDescent="0.25">
      <c r="A84" t="s">
        <v>308</v>
      </c>
      <c r="B84" t="s">
        <v>309</v>
      </c>
      <c r="C84" s="28" t="s">
        <v>147</v>
      </c>
      <c r="D84" s="28" t="s">
        <v>5</v>
      </c>
      <c r="E84" s="28" t="s">
        <v>5</v>
      </c>
      <c r="F84" s="28" t="s">
        <v>5</v>
      </c>
      <c r="G84" s="28" t="s">
        <v>5</v>
      </c>
      <c r="H84" s="28" t="s">
        <v>5</v>
      </c>
      <c r="I84" s="28" t="s">
        <v>122</v>
      </c>
      <c r="J84" s="28">
        <v>4</v>
      </c>
      <c r="K84" s="28">
        <v>42</v>
      </c>
    </row>
    <row r="85" spans="1:11" x14ac:dyDescent="0.25">
      <c r="A85" t="s">
        <v>310</v>
      </c>
      <c r="B85" t="s">
        <v>311</v>
      </c>
      <c r="C85" s="28" t="s">
        <v>147</v>
      </c>
      <c r="D85" s="28" t="s">
        <v>5</v>
      </c>
      <c r="E85" s="28" t="s">
        <v>5</v>
      </c>
      <c r="F85" s="28" t="s">
        <v>5</v>
      </c>
      <c r="G85" s="28" t="s">
        <v>5</v>
      </c>
      <c r="H85" s="28" t="s">
        <v>5</v>
      </c>
      <c r="I85" s="28" t="s">
        <v>122</v>
      </c>
      <c r="J85" s="28">
        <v>4</v>
      </c>
      <c r="K85" s="28">
        <v>42</v>
      </c>
    </row>
    <row r="86" spans="1:11" x14ac:dyDescent="0.25">
      <c r="A86" t="s">
        <v>312</v>
      </c>
      <c r="B86" t="s">
        <v>313</v>
      </c>
      <c r="C86" s="28" t="s">
        <v>147</v>
      </c>
      <c r="D86" s="28" t="s">
        <v>5</v>
      </c>
      <c r="E86" s="28" t="s">
        <v>5</v>
      </c>
      <c r="F86" s="28" t="s">
        <v>5</v>
      </c>
      <c r="G86" s="28" t="s">
        <v>5</v>
      </c>
      <c r="H86" s="28" t="s">
        <v>5</v>
      </c>
      <c r="I86" s="28" t="s">
        <v>122</v>
      </c>
      <c r="J86" s="28">
        <v>6</v>
      </c>
      <c r="K86" s="28">
        <v>42</v>
      </c>
    </row>
    <row r="87" spans="1:11" x14ac:dyDescent="0.25">
      <c r="A87" t="s">
        <v>314</v>
      </c>
      <c r="B87" t="s">
        <v>315</v>
      </c>
      <c r="C87" s="28" t="s">
        <v>147</v>
      </c>
      <c r="D87" s="28" t="s">
        <v>5</v>
      </c>
      <c r="E87" s="28" t="s">
        <v>5</v>
      </c>
      <c r="F87" s="28" t="s">
        <v>5</v>
      </c>
      <c r="G87" s="28" t="s">
        <v>5</v>
      </c>
      <c r="H87" s="28" t="s">
        <v>5</v>
      </c>
      <c r="I87" s="28" t="s">
        <v>5</v>
      </c>
      <c r="J87" s="28">
        <v>11</v>
      </c>
      <c r="K87" s="28">
        <v>42</v>
      </c>
    </row>
    <row r="88" spans="1:11" x14ac:dyDescent="0.25">
      <c r="A88" t="s">
        <v>316</v>
      </c>
      <c r="B88" t="s">
        <v>317</v>
      </c>
      <c r="C88" s="28" t="s">
        <v>147</v>
      </c>
      <c r="D88" s="28" t="s">
        <v>5</v>
      </c>
      <c r="E88" s="28" t="s">
        <v>5</v>
      </c>
      <c r="F88" s="28" t="s">
        <v>5</v>
      </c>
      <c r="G88" s="28" t="s">
        <v>5</v>
      </c>
      <c r="H88" s="28" t="s">
        <v>5</v>
      </c>
      <c r="I88" s="28" t="s">
        <v>122</v>
      </c>
      <c r="J88" s="28">
        <v>8</v>
      </c>
      <c r="K88" s="28">
        <v>42</v>
      </c>
    </row>
    <row r="89" spans="1:11" x14ac:dyDescent="0.25">
      <c r="A89" t="s">
        <v>318</v>
      </c>
      <c r="B89" t="s">
        <v>319</v>
      </c>
      <c r="C89" s="28" t="s">
        <v>147</v>
      </c>
      <c r="D89" s="28" t="s">
        <v>5</v>
      </c>
      <c r="E89" s="28" t="s">
        <v>5</v>
      </c>
      <c r="F89" s="28" t="s">
        <v>5</v>
      </c>
      <c r="G89" s="28" t="s">
        <v>5</v>
      </c>
      <c r="H89" s="28" t="s">
        <v>5</v>
      </c>
      <c r="I89" s="28" t="s">
        <v>122</v>
      </c>
      <c r="J89" s="28">
        <v>4</v>
      </c>
      <c r="K89" s="28">
        <v>42</v>
      </c>
    </row>
    <row r="90" spans="1:11" x14ac:dyDescent="0.25">
      <c r="A90" t="s">
        <v>320</v>
      </c>
      <c r="B90" t="s">
        <v>321</v>
      </c>
      <c r="C90" s="28" t="s">
        <v>147</v>
      </c>
      <c r="D90" s="28" t="s">
        <v>5</v>
      </c>
      <c r="E90" s="28" t="s">
        <v>5</v>
      </c>
      <c r="F90" s="28" t="s">
        <v>5</v>
      </c>
      <c r="G90" s="28" t="s">
        <v>5</v>
      </c>
      <c r="H90" s="28" t="s">
        <v>5</v>
      </c>
      <c r="I90" s="28" t="s">
        <v>122</v>
      </c>
      <c r="J90" s="28">
        <v>8</v>
      </c>
      <c r="K90" s="28">
        <v>42</v>
      </c>
    </row>
    <row r="91" spans="1:11" x14ac:dyDescent="0.25">
      <c r="A91" t="s">
        <v>322</v>
      </c>
      <c r="B91" t="s">
        <v>323</v>
      </c>
      <c r="C91" s="28" t="s">
        <v>147</v>
      </c>
      <c r="D91" s="28" t="s">
        <v>5</v>
      </c>
      <c r="E91" s="28" t="s">
        <v>5</v>
      </c>
      <c r="F91" s="28" t="s">
        <v>5</v>
      </c>
      <c r="G91" s="28" t="s">
        <v>5</v>
      </c>
      <c r="H91" s="28" t="s">
        <v>5</v>
      </c>
      <c r="I91" s="28" t="s">
        <v>122</v>
      </c>
      <c r="J91" s="28">
        <v>2</v>
      </c>
      <c r="K91" s="28">
        <v>42</v>
      </c>
    </row>
    <row r="92" spans="1:11" x14ac:dyDescent="0.25">
      <c r="A92" t="s">
        <v>324</v>
      </c>
      <c r="B92" t="s">
        <v>325</v>
      </c>
      <c r="C92" s="28" t="s">
        <v>147</v>
      </c>
      <c r="D92" s="28" t="s">
        <v>5</v>
      </c>
      <c r="E92" s="28" t="s">
        <v>5</v>
      </c>
      <c r="F92" s="28" t="s">
        <v>5</v>
      </c>
      <c r="G92" s="28" t="s">
        <v>5</v>
      </c>
      <c r="H92" s="28" t="s">
        <v>5</v>
      </c>
      <c r="I92" s="28" t="s">
        <v>122</v>
      </c>
      <c r="J92" s="28">
        <v>0</v>
      </c>
      <c r="K92" s="28">
        <v>42</v>
      </c>
    </row>
    <row r="93" spans="1:11" x14ac:dyDescent="0.25">
      <c r="A93" t="s">
        <v>326</v>
      </c>
      <c r="B93" t="s">
        <v>327</v>
      </c>
      <c r="C93" s="28" t="s">
        <v>147</v>
      </c>
      <c r="D93" s="28" t="s">
        <v>5</v>
      </c>
      <c r="E93" s="28" t="s">
        <v>5</v>
      </c>
      <c r="F93" s="28" t="s">
        <v>5</v>
      </c>
      <c r="G93" s="28" t="s">
        <v>5</v>
      </c>
      <c r="H93" s="28" t="s">
        <v>5</v>
      </c>
      <c r="I93" s="28" t="s">
        <v>122</v>
      </c>
      <c r="J93" s="28">
        <v>4</v>
      </c>
      <c r="K93" s="28">
        <v>42</v>
      </c>
    </row>
    <row r="94" spans="1:11" x14ac:dyDescent="0.25">
      <c r="A94" t="s">
        <v>328</v>
      </c>
      <c r="B94" t="s">
        <v>329</v>
      </c>
      <c r="C94" s="28" t="s">
        <v>147</v>
      </c>
      <c r="D94" s="28" t="s">
        <v>5</v>
      </c>
      <c r="E94" s="28" t="s">
        <v>5</v>
      </c>
      <c r="F94" s="28" t="s">
        <v>5</v>
      </c>
      <c r="G94" s="28" t="s">
        <v>5</v>
      </c>
      <c r="H94" s="28" t="s">
        <v>5</v>
      </c>
      <c r="I94" s="28" t="s">
        <v>122</v>
      </c>
      <c r="J94" s="28">
        <v>4</v>
      </c>
      <c r="K94" s="28">
        <v>42</v>
      </c>
    </row>
    <row r="95" spans="1:11" x14ac:dyDescent="0.25">
      <c r="A95" t="s">
        <v>330</v>
      </c>
      <c r="B95" t="s">
        <v>331</v>
      </c>
      <c r="C95" s="28" t="s">
        <v>147</v>
      </c>
      <c r="D95" s="28" t="s">
        <v>5</v>
      </c>
      <c r="E95" s="28" t="s">
        <v>5</v>
      </c>
      <c r="F95" s="28" t="s">
        <v>5</v>
      </c>
      <c r="G95" s="28" t="s">
        <v>5</v>
      </c>
      <c r="H95" s="28" t="s">
        <v>5</v>
      </c>
      <c r="I95" s="28" t="s">
        <v>122</v>
      </c>
      <c r="J95" s="28">
        <v>4</v>
      </c>
      <c r="K95" s="28">
        <v>42</v>
      </c>
    </row>
    <row r="96" spans="1:11" x14ac:dyDescent="0.25">
      <c r="A96" t="s">
        <v>332</v>
      </c>
      <c r="B96" t="s">
        <v>333</v>
      </c>
      <c r="C96" s="28" t="s">
        <v>147</v>
      </c>
      <c r="D96" s="28" t="s">
        <v>5</v>
      </c>
      <c r="E96" s="28" t="s">
        <v>5</v>
      </c>
      <c r="F96" s="28" t="s">
        <v>5</v>
      </c>
      <c r="G96" s="28" t="s">
        <v>5</v>
      </c>
      <c r="H96" s="28" t="s">
        <v>5</v>
      </c>
      <c r="I96" s="28" t="s">
        <v>122</v>
      </c>
      <c r="J96" s="28">
        <v>8</v>
      </c>
      <c r="K96" s="28">
        <v>42</v>
      </c>
    </row>
    <row r="97" spans="1:11" x14ac:dyDescent="0.25">
      <c r="A97" t="s">
        <v>334</v>
      </c>
      <c r="B97" t="s">
        <v>335</v>
      </c>
      <c r="C97" s="28" t="s">
        <v>147</v>
      </c>
      <c r="D97" s="28" t="s">
        <v>5</v>
      </c>
      <c r="E97" s="28" t="s">
        <v>5</v>
      </c>
      <c r="F97" s="28" t="s">
        <v>5</v>
      </c>
      <c r="G97" s="28" t="s">
        <v>5</v>
      </c>
      <c r="H97" s="28" t="s">
        <v>5</v>
      </c>
      <c r="I97" s="28" t="s">
        <v>122</v>
      </c>
      <c r="J97" s="28">
        <v>6</v>
      </c>
      <c r="K97" s="28">
        <v>42</v>
      </c>
    </row>
    <row r="98" spans="1:11" x14ac:dyDescent="0.25">
      <c r="A98" t="s">
        <v>336</v>
      </c>
      <c r="B98" t="s">
        <v>337</v>
      </c>
      <c r="C98" s="28" t="s">
        <v>147</v>
      </c>
      <c r="D98" s="28" t="s">
        <v>5</v>
      </c>
      <c r="E98" s="28" t="s">
        <v>5</v>
      </c>
      <c r="F98" s="28" t="s">
        <v>5</v>
      </c>
      <c r="G98" s="28" t="s">
        <v>5</v>
      </c>
      <c r="H98" s="28" t="s">
        <v>5</v>
      </c>
      <c r="I98" s="28" t="s">
        <v>122</v>
      </c>
      <c r="J98" s="28">
        <v>14</v>
      </c>
      <c r="K98" s="28">
        <v>42</v>
      </c>
    </row>
    <row r="99" spans="1:11" x14ac:dyDescent="0.25">
      <c r="A99" t="s">
        <v>338</v>
      </c>
      <c r="B99" t="s">
        <v>339</v>
      </c>
      <c r="C99" s="28" t="s">
        <v>147</v>
      </c>
      <c r="D99" s="28" t="s">
        <v>5</v>
      </c>
      <c r="E99" s="28" t="s">
        <v>5</v>
      </c>
      <c r="F99" s="28" t="s">
        <v>5</v>
      </c>
      <c r="G99" s="28" t="s">
        <v>5</v>
      </c>
      <c r="H99" s="28" t="s">
        <v>5</v>
      </c>
      <c r="I99" s="28" t="s">
        <v>122</v>
      </c>
      <c r="J99" s="28">
        <v>4</v>
      </c>
      <c r="K99" s="28">
        <v>42</v>
      </c>
    </row>
    <row r="100" spans="1:11" x14ac:dyDescent="0.25">
      <c r="A100" t="s">
        <v>171</v>
      </c>
      <c r="B100" t="s">
        <v>172</v>
      </c>
      <c r="C100" s="28" t="s">
        <v>143</v>
      </c>
      <c r="D100" s="28" t="s">
        <v>5</v>
      </c>
      <c r="E100" s="28" t="s">
        <v>5</v>
      </c>
      <c r="F100" s="28" t="s">
        <v>5</v>
      </c>
      <c r="G100" s="28" t="s">
        <v>5</v>
      </c>
      <c r="H100" s="28" t="s">
        <v>5</v>
      </c>
      <c r="I100" s="28" t="s">
        <v>122</v>
      </c>
      <c r="J100" s="28">
        <v>22</v>
      </c>
      <c r="K100" s="28">
        <v>42</v>
      </c>
    </row>
    <row r="101" spans="1:11" x14ac:dyDescent="0.25">
      <c r="A101" t="s">
        <v>340</v>
      </c>
      <c r="B101" t="s">
        <v>341</v>
      </c>
      <c r="C101" s="28" t="s">
        <v>147</v>
      </c>
      <c r="D101" s="28" t="s">
        <v>5</v>
      </c>
      <c r="E101" s="28" t="s">
        <v>5</v>
      </c>
      <c r="F101" s="28" t="s">
        <v>5</v>
      </c>
      <c r="G101" s="28" t="s">
        <v>5</v>
      </c>
      <c r="H101" s="28" t="s">
        <v>5</v>
      </c>
      <c r="I101" s="28" t="s">
        <v>122</v>
      </c>
      <c r="J101" s="28">
        <v>4</v>
      </c>
      <c r="K101" s="28">
        <v>42</v>
      </c>
    </row>
    <row r="102" spans="1:11" x14ac:dyDescent="0.25">
      <c r="A102" t="s">
        <v>342</v>
      </c>
      <c r="B102" t="s">
        <v>343</v>
      </c>
      <c r="C102" s="28" t="s">
        <v>147</v>
      </c>
      <c r="D102" s="28" t="s">
        <v>5</v>
      </c>
      <c r="E102" s="28" t="s">
        <v>5</v>
      </c>
      <c r="F102" s="28" t="s">
        <v>5</v>
      </c>
      <c r="G102" s="28" t="s">
        <v>5</v>
      </c>
      <c r="H102" s="28" t="s">
        <v>5</v>
      </c>
      <c r="I102" s="28" t="s">
        <v>122</v>
      </c>
      <c r="J102" s="28">
        <v>4</v>
      </c>
      <c r="K102" s="28">
        <v>42</v>
      </c>
    </row>
    <row r="103" spans="1:11" x14ac:dyDescent="0.25">
      <c r="A103" t="s">
        <v>344</v>
      </c>
      <c r="B103" t="s">
        <v>345</v>
      </c>
      <c r="C103" s="28" t="s">
        <v>147</v>
      </c>
      <c r="D103" s="28" t="s">
        <v>5</v>
      </c>
      <c r="E103" s="28" t="s">
        <v>5</v>
      </c>
      <c r="F103" s="28" t="s">
        <v>5</v>
      </c>
      <c r="G103" s="28" t="s">
        <v>5</v>
      </c>
      <c r="H103" s="28" t="s">
        <v>5</v>
      </c>
      <c r="I103" s="28" t="s">
        <v>122</v>
      </c>
      <c r="J103" s="28">
        <v>6</v>
      </c>
      <c r="K103" s="28">
        <v>42</v>
      </c>
    </row>
    <row r="104" spans="1:11" x14ac:dyDescent="0.25">
      <c r="A104" t="s">
        <v>346</v>
      </c>
      <c r="B104" t="s">
        <v>347</v>
      </c>
      <c r="C104" s="28" t="s">
        <v>147</v>
      </c>
      <c r="D104" s="28" t="s">
        <v>5</v>
      </c>
      <c r="E104" s="28" t="s">
        <v>5</v>
      </c>
      <c r="F104" s="28" t="s">
        <v>5</v>
      </c>
      <c r="G104" s="28" t="s">
        <v>5</v>
      </c>
      <c r="H104" s="28" t="s">
        <v>5</v>
      </c>
      <c r="I104" s="28" t="s">
        <v>5</v>
      </c>
      <c r="J104" s="28">
        <v>6</v>
      </c>
      <c r="K104" s="28">
        <v>42</v>
      </c>
    </row>
    <row r="105" spans="1:11" x14ac:dyDescent="0.25">
      <c r="A105" t="s">
        <v>348</v>
      </c>
      <c r="B105" t="s">
        <v>349</v>
      </c>
      <c r="C105" s="28" t="s">
        <v>147</v>
      </c>
      <c r="D105" s="28" t="s">
        <v>5</v>
      </c>
      <c r="E105" s="28" t="s">
        <v>5</v>
      </c>
      <c r="F105" s="28" t="s">
        <v>5</v>
      </c>
      <c r="G105" s="28" t="s">
        <v>5</v>
      </c>
      <c r="H105" s="28" t="s">
        <v>5</v>
      </c>
      <c r="I105" s="28" t="s">
        <v>122</v>
      </c>
      <c r="J105" s="28">
        <v>4</v>
      </c>
      <c r="K105" s="28">
        <v>42</v>
      </c>
    </row>
    <row r="106" spans="1:11" x14ac:dyDescent="0.25">
      <c r="A106" t="s">
        <v>350</v>
      </c>
      <c r="B106" t="s">
        <v>351</v>
      </c>
      <c r="C106" s="28" t="s">
        <v>147</v>
      </c>
      <c r="D106" s="28" t="s">
        <v>5</v>
      </c>
      <c r="E106" s="28" t="s">
        <v>5</v>
      </c>
      <c r="F106" s="28" t="s">
        <v>5</v>
      </c>
      <c r="G106" s="28" t="s">
        <v>5</v>
      </c>
      <c r="H106" s="28" t="s">
        <v>5</v>
      </c>
      <c r="I106" s="28" t="s">
        <v>5</v>
      </c>
      <c r="J106" s="28">
        <v>2</v>
      </c>
      <c r="K106" s="28">
        <v>42</v>
      </c>
    </row>
    <row r="107" spans="1:11" x14ac:dyDescent="0.25">
      <c r="A107" t="s">
        <v>352</v>
      </c>
      <c r="B107" t="s">
        <v>353</v>
      </c>
      <c r="C107" s="28" t="s">
        <v>147</v>
      </c>
      <c r="D107" s="28" t="s">
        <v>5</v>
      </c>
      <c r="E107" s="28" t="s">
        <v>5</v>
      </c>
      <c r="F107" s="28" t="s">
        <v>5</v>
      </c>
      <c r="G107" s="28" t="s">
        <v>5</v>
      </c>
      <c r="H107" s="28" t="s">
        <v>5</v>
      </c>
      <c r="I107" s="28" t="s">
        <v>122</v>
      </c>
      <c r="J107" s="28">
        <v>6</v>
      </c>
      <c r="K107" s="28">
        <v>42</v>
      </c>
    </row>
    <row r="108" spans="1:11" x14ac:dyDescent="0.25">
      <c r="A108" t="s">
        <v>354</v>
      </c>
      <c r="B108" t="s">
        <v>355</v>
      </c>
      <c r="C108" s="28" t="s">
        <v>147</v>
      </c>
      <c r="D108" s="28" t="s">
        <v>5</v>
      </c>
      <c r="E108" s="28" t="s">
        <v>5</v>
      </c>
      <c r="F108" s="28" t="s">
        <v>5</v>
      </c>
      <c r="G108" s="28" t="s">
        <v>5</v>
      </c>
      <c r="H108" s="28" t="s">
        <v>5</v>
      </c>
      <c r="I108" s="28" t="s">
        <v>122</v>
      </c>
      <c r="J108" s="28">
        <v>6</v>
      </c>
      <c r="K108" s="28">
        <v>42</v>
      </c>
    </row>
    <row r="109" spans="1:11" x14ac:dyDescent="0.25">
      <c r="J109" s="28">
        <f>SUM(J6:J108)</f>
        <v>533</v>
      </c>
    </row>
  </sheetData>
  <sheetProtection algorithmName="SHA-512" hashValue="LUJektXD/DS1rMRBh2bQ+HnRjGssOh54oAvYkcgyljwjJWlItPPBue4Ngxf+9Fr7FL5Na5RoURurN8JedJy6xA==" saltValue="aqn+1wlladmHbtPMgMtK7A==" spinCount="100000" sheet="1" objects="1" scenarios="1" selectLockedCells="1" selectUnlockedCells="1"/>
  <phoneticPr fontId="20" type="noConversion"/>
  <dataValidations count="1">
    <dataValidation type="list" allowBlank="1" showInputMessage="1" showErrorMessage="1" sqref="D6:I108" xr:uid="{00000000-0002-0000-0400-000000000000}">
      <formula1>"Yes, No, NA"</formula1>
    </dataValidation>
  </dataValidations>
  <pageMargins left="0.7" right="0.7" top="0.75" bottom="0.75" header="0.3" footer="0.3"/>
  <pageSetup scale="35"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'Funding Tables'!$AB$3:$AB$5</xm:f>
          </x14:formula1>
          <xm:sqref>C6:C108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B78"/>
  <sheetViews>
    <sheetView workbookViewId="0">
      <selection activeCell="Q3" sqref="Q3"/>
    </sheetView>
  </sheetViews>
  <sheetFormatPr defaultRowHeight="15" x14ac:dyDescent="0.25"/>
  <cols>
    <col min="2" max="2" width="9.140625" style="14"/>
    <col min="3" max="3" width="35" customWidth="1"/>
    <col min="4" max="4" width="13.5703125" hidden="1" customWidth="1"/>
    <col min="5" max="5" width="14.140625" hidden="1" customWidth="1"/>
    <col min="6" max="9" width="0" hidden="1" customWidth="1"/>
    <col min="10" max="10" width="17.140625" hidden="1" customWidth="1"/>
    <col min="11" max="11" width="13.5703125" customWidth="1"/>
    <col min="13" max="13" width="13.85546875" customWidth="1"/>
    <col min="14" max="14" width="14.42578125" customWidth="1"/>
    <col min="15" max="15" width="14.140625" customWidth="1"/>
    <col min="16" max="16" width="38.85546875" customWidth="1"/>
    <col min="17" max="17" width="15.140625" customWidth="1"/>
    <col min="18" max="18" width="12.5703125" customWidth="1"/>
    <col min="19" max="19" width="16.140625" customWidth="1"/>
    <col min="20" max="20" width="14.85546875" customWidth="1"/>
    <col min="21" max="21" width="15.5703125" customWidth="1"/>
    <col min="22" max="22" width="18.5703125" customWidth="1"/>
    <col min="28" max="28" width="57.7109375" customWidth="1"/>
  </cols>
  <sheetData>
    <row r="1" spans="1:28" ht="15.75" x14ac:dyDescent="0.25">
      <c r="A1" s="71" t="s">
        <v>133</v>
      </c>
      <c r="C1" s="15" t="s">
        <v>29</v>
      </c>
      <c r="D1" s="129" t="s">
        <v>30</v>
      </c>
      <c r="E1" s="129"/>
      <c r="F1" s="130" t="s">
        <v>31</v>
      </c>
      <c r="G1" s="130"/>
      <c r="P1" s="15" t="s">
        <v>29</v>
      </c>
      <c r="Q1" s="75"/>
      <c r="R1" s="75"/>
      <c r="S1" s="75"/>
      <c r="T1" s="75"/>
      <c r="U1" s="75"/>
      <c r="V1" t="s">
        <v>140</v>
      </c>
    </row>
    <row r="2" spans="1:28" ht="60" x14ac:dyDescent="0.25">
      <c r="A2" t="s">
        <v>9</v>
      </c>
      <c r="B2" s="14" t="s">
        <v>10</v>
      </c>
      <c r="C2" t="s">
        <v>11</v>
      </c>
      <c r="D2" s="15" t="s">
        <v>26</v>
      </c>
      <c r="E2" s="15" t="s">
        <v>27</v>
      </c>
      <c r="F2" s="15" t="s">
        <v>26</v>
      </c>
      <c r="G2" s="15" t="s">
        <v>27</v>
      </c>
      <c r="H2" s="15" t="s">
        <v>28</v>
      </c>
      <c r="I2" s="15" t="s">
        <v>44</v>
      </c>
      <c r="J2" s="15" t="s">
        <v>45</v>
      </c>
      <c r="K2" s="15" t="s">
        <v>0</v>
      </c>
      <c r="L2" s="15" t="s">
        <v>46</v>
      </c>
      <c r="M2" s="15" t="s">
        <v>47</v>
      </c>
      <c r="N2" s="15" t="s">
        <v>48</v>
      </c>
      <c r="O2" s="19" t="s">
        <v>49</v>
      </c>
      <c r="P2" t="s">
        <v>11</v>
      </c>
      <c r="Q2" s="75" t="s">
        <v>134</v>
      </c>
      <c r="R2" s="75" t="s">
        <v>135</v>
      </c>
      <c r="S2" s="76" t="s">
        <v>138</v>
      </c>
      <c r="T2" s="76" t="s">
        <v>136</v>
      </c>
      <c r="U2" s="76" t="s">
        <v>137</v>
      </c>
      <c r="V2" s="77" t="s">
        <v>139</v>
      </c>
      <c r="AB2" s="87" t="s">
        <v>142</v>
      </c>
    </row>
    <row r="3" spans="1:28" x14ac:dyDescent="0.25">
      <c r="A3">
        <v>1</v>
      </c>
      <c r="B3" s="14">
        <v>1</v>
      </c>
      <c r="C3" t="s">
        <v>50</v>
      </c>
      <c r="D3" s="16"/>
      <c r="E3" s="16"/>
      <c r="F3" s="16"/>
      <c r="G3" s="16"/>
      <c r="H3" s="16"/>
      <c r="I3" s="16"/>
      <c r="J3" s="16"/>
      <c r="K3" s="78" t="str">
        <f>IF($C3='4. Board Level Worksheet'!$C$5,'4. Board Level Worksheet'!$C$18,"")</f>
        <v/>
      </c>
      <c r="L3" s="78" t="str">
        <f>IF($C3='4. Board Level Worksheet'!$C$5,'4. Board Level Worksheet'!$C$19,"")</f>
        <v/>
      </c>
      <c r="M3" s="80" t="str">
        <f>IF($C3='4. Board Level Worksheet'!$C$5,'4. Board Level Worksheet'!$C$21,"")</f>
        <v/>
      </c>
      <c r="N3" s="80" t="str">
        <f>IF($C3='4. Board Level Worksheet'!$C$5,'4. Board Level Worksheet'!$C$28,"")</f>
        <v/>
      </c>
      <c r="O3" s="80" t="str">
        <f>IF($C3='4. Board Level Worksheet'!$C$5,'4. Board Level Worksheet'!#REF!,"")</f>
        <v/>
      </c>
      <c r="P3" t="s">
        <v>50</v>
      </c>
      <c r="Q3" s="78">
        <v>0.29310000000000003</v>
      </c>
      <c r="R3" s="78">
        <v>0.29310000000000003</v>
      </c>
      <c r="S3" s="78">
        <v>0.161908</v>
      </c>
      <c r="T3" s="78">
        <v>1.7999999999999999E-2</v>
      </c>
      <c r="U3" s="79">
        <v>109</v>
      </c>
      <c r="V3" s="79">
        <f>U3*1000/1000000</f>
        <v>0.109</v>
      </c>
      <c r="AB3" s="86" t="s">
        <v>147</v>
      </c>
    </row>
    <row r="4" spans="1:28" x14ac:dyDescent="0.25">
      <c r="A4">
        <v>2</v>
      </c>
      <c r="B4" s="14">
        <v>2</v>
      </c>
      <c r="C4" t="s">
        <v>51</v>
      </c>
      <c r="D4" s="16"/>
      <c r="E4" s="16"/>
      <c r="F4" s="16"/>
      <c r="G4" s="16"/>
      <c r="H4" s="16"/>
      <c r="I4" s="16"/>
      <c r="J4" s="16"/>
      <c r="K4" s="78" t="str">
        <f>IF($C4='4. Board Level Worksheet'!$C$5,'4. Board Level Worksheet'!$C$18,"")</f>
        <v/>
      </c>
      <c r="L4" s="78" t="str">
        <f>IF($C4='4. Board Level Worksheet'!$C$5,'4. Board Level Worksheet'!$C$19,"")</f>
        <v/>
      </c>
      <c r="M4" s="80" t="str">
        <f>IF($C4='4. Board Level Worksheet'!$C$5,'4. Board Level Worksheet'!$C$21,"")</f>
        <v/>
      </c>
      <c r="N4" s="80" t="str">
        <f>IF($C4='4. Board Level Worksheet'!$C$5,'4. Board Level Worksheet'!$C$28,"")</f>
        <v/>
      </c>
      <c r="O4" s="80" t="str">
        <f>IF($C4='4. Board Level Worksheet'!$C$5,'4. Board Level Worksheet'!#REF!,"")</f>
        <v/>
      </c>
      <c r="P4" t="s">
        <v>51</v>
      </c>
      <c r="Q4" s="78">
        <v>0.41639999999999999</v>
      </c>
      <c r="R4" s="78">
        <v>0.41639999999999999</v>
      </c>
      <c r="S4" s="78">
        <v>0.17813799999999999</v>
      </c>
      <c r="T4" s="78">
        <v>2.8000000000000001E-2</v>
      </c>
      <c r="U4" s="79">
        <v>132</v>
      </c>
      <c r="V4" s="79">
        <f t="shared" ref="V4:V67" si="0">U4*1000/1000000</f>
        <v>0.13200000000000001</v>
      </c>
      <c r="AB4" s="86" t="s">
        <v>143</v>
      </c>
    </row>
    <row r="5" spans="1:28" x14ac:dyDescent="0.25">
      <c r="A5">
        <v>3</v>
      </c>
      <c r="B5" s="14">
        <v>3</v>
      </c>
      <c r="C5" t="s">
        <v>52</v>
      </c>
      <c r="D5" s="16"/>
      <c r="E5" s="16"/>
      <c r="F5" s="16"/>
      <c r="G5" s="16"/>
      <c r="H5" s="16"/>
      <c r="I5" s="16"/>
      <c r="J5" s="16"/>
      <c r="K5" s="78" t="str">
        <f>IF($C5='4. Board Level Worksheet'!$C$5,'4. Board Level Worksheet'!$C$18,"")</f>
        <v/>
      </c>
      <c r="L5" s="78" t="str">
        <f>IF($C5='4. Board Level Worksheet'!$C$5,'4. Board Level Worksheet'!$C$19,"")</f>
        <v/>
      </c>
      <c r="M5" s="80" t="str">
        <f>IF($C5='4. Board Level Worksheet'!$C$5,'4. Board Level Worksheet'!$C$21,"")</f>
        <v/>
      </c>
      <c r="N5" s="80" t="str">
        <f>IF($C5='4. Board Level Worksheet'!$C$5,'4. Board Level Worksheet'!$C$28,"")</f>
        <v/>
      </c>
      <c r="O5" s="80" t="str">
        <f>IF($C5='4. Board Level Worksheet'!$C$5,'4. Board Level Worksheet'!#REF!,"")</f>
        <v/>
      </c>
      <c r="P5" t="s">
        <v>52</v>
      </c>
      <c r="Q5" s="78">
        <v>0.4491</v>
      </c>
      <c r="R5" s="78">
        <v>0.4491</v>
      </c>
      <c r="S5" s="78">
        <v>0.20843600000000001</v>
      </c>
      <c r="T5" s="78">
        <v>3.4000000000000002E-2</v>
      </c>
      <c r="U5" s="79">
        <v>900</v>
      </c>
      <c r="V5" s="79">
        <f t="shared" si="0"/>
        <v>0.9</v>
      </c>
      <c r="AB5" s="86" t="s">
        <v>366</v>
      </c>
    </row>
    <row r="6" spans="1:28" x14ac:dyDescent="0.25">
      <c r="A6">
        <v>4</v>
      </c>
      <c r="B6" s="14">
        <v>4</v>
      </c>
      <c r="C6" t="s">
        <v>53</v>
      </c>
      <c r="D6" s="16"/>
      <c r="E6" s="16"/>
      <c r="F6" s="16"/>
      <c r="G6" s="16"/>
      <c r="H6" s="16"/>
      <c r="I6" s="16"/>
      <c r="J6" s="16"/>
      <c r="K6" s="78" t="str">
        <f>IF($C6='4. Board Level Worksheet'!$C$5,'4. Board Level Worksheet'!$C$18,"")</f>
        <v/>
      </c>
      <c r="L6" s="78" t="str">
        <f>IF($C6='4. Board Level Worksheet'!$C$5,'4. Board Level Worksheet'!$C$19,"")</f>
        <v/>
      </c>
      <c r="M6" s="80" t="str">
        <f>IF($C6='4. Board Level Worksheet'!$C$5,'4. Board Level Worksheet'!$C$21,"")</f>
        <v/>
      </c>
      <c r="N6" s="80" t="str">
        <f>IF($C6='4. Board Level Worksheet'!$C$5,'4. Board Level Worksheet'!$C$28,"")</f>
        <v/>
      </c>
      <c r="O6" s="80" t="str">
        <f>IF($C6='4. Board Level Worksheet'!$C$5,'4. Board Level Worksheet'!#REF!,"")</f>
        <v/>
      </c>
      <c r="P6" t="s">
        <v>53</v>
      </c>
      <c r="Q6" s="78">
        <v>0.35620000000000002</v>
      </c>
      <c r="R6" s="78">
        <v>0.35620000000000002</v>
      </c>
      <c r="S6" s="78">
        <v>0.172157</v>
      </c>
      <c r="T6" s="78">
        <v>2.3E-2</v>
      </c>
      <c r="U6" s="79">
        <v>181</v>
      </c>
      <c r="V6" s="79">
        <f t="shared" si="0"/>
        <v>0.18099999999999999</v>
      </c>
    </row>
    <row r="7" spans="1:28" x14ac:dyDescent="0.25">
      <c r="A7">
        <v>5</v>
      </c>
      <c r="B7" s="14" t="s">
        <v>32</v>
      </c>
      <c r="C7" t="s">
        <v>54</v>
      </c>
      <c r="D7" s="16"/>
      <c r="E7" s="16"/>
      <c r="F7" s="16"/>
      <c r="G7" s="16"/>
      <c r="H7" s="16"/>
      <c r="I7" s="16"/>
      <c r="J7" s="16"/>
      <c r="K7" s="78" t="str">
        <f>IF($C7='4. Board Level Worksheet'!$C$5,'4. Board Level Worksheet'!$C$18,"")</f>
        <v/>
      </c>
      <c r="L7" s="78" t="str">
        <f>IF($C7='4. Board Level Worksheet'!$C$5,'4. Board Level Worksheet'!$C$19,"")</f>
        <v/>
      </c>
      <c r="M7" s="80" t="str">
        <f>IF($C7='4. Board Level Worksheet'!$C$5,'4. Board Level Worksheet'!$C$21,"")</f>
        <v/>
      </c>
      <c r="N7" s="80" t="str">
        <f>IF($C7='4. Board Level Worksheet'!$C$5,'4. Board Level Worksheet'!$C$28,"")</f>
        <v/>
      </c>
      <c r="O7" s="80" t="str">
        <f>IF($C7='4. Board Level Worksheet'!$C$5,'4. Board Level Worksheet'!#REF!,"")</f>
        <v/>
      </c>
      <c r="P7" t="s">
        <v>54</v>
      </c>
      <c r="Q7" s="78">
        <v>0.1709</v>
      </c>
      <c r="R7" s="78">
        <v>0.1709</v>
      </c>
      <c r="S7" s="78">
        <v>0.101339</v>
      </c>
      <c r="T7" s="78">
        <v>1.2999999999999999E-2</v>
      </c>
      <c r="U7" s="79">
        <v>23</v>
      </c>
      <c r="V7" s="79">
        <f t="shared" si="0"/>
        <v>2.3E-2</v>
      </c>
    </row>
    <row r="8" spans="1:28" x14ac:dyDescent="0.25">
      <c r="A8">
        <v>6</v>
      </c>
      <c r="B8" s="14" t="s">
        <v>33</v>
      </c>
      <c r="C8" t="s">
        <v>55</v>
      </c>
      <c r="D8" s="16"/>
      <c r="E8" s="16"/>
      <c r="F8" s="16"/>
      <c r="G8" s="16"/>
      <c r="H8" s="16"/>
      <c r="I8" s="16"/>
      <c r="J8" s="16"/>
      <c r="K8" s="78" t="str">
        <f>IF($C8='4. Board Level Worksheet'!$C$5,'4. Board Level Worksheet'!$C$18,"")</f>
        <v/>
      </c>
      <c r="L8" s="78" t="str">
        <f>IF($C8='4. Board Level Worksheet'!$C$5,'4. Board Level Worksheet'!$C$19,"")</f>
        <v/>
      </c>
      <c r="M8" s="80" t="str">
        <f>IF($C8='4. Board Level Worksheet'!$C$5,'4. Board Level Worksheet'!$C$21,"")</f>
        <v/>
      </c>
      <c r="N8" s="80" t="str">
        <f>IF($C8='4. Board Level Worksheet'!$C$5,'4. Board Level Worksheet'!$C$28,"")</f>
        <v/>
      </c>
      <c r="O8" s="80" t="str">
        <f>IF($C8='4. Board Level Worksheet'!$C$5,'4. Board Level Worksheet'!#REF!,"")</f>
        <v/>
      </c>
      <c r="P8" t="s">
        <v>55</v>
      </c>
      <c r="Q8" s="78">
        <v>0.1114</v>
      </c>
      <c r="R8" s="78">
        <v>0.1114</v>
      </c>
      <c r="S8" s="78">
        <v>5.1128E-2</v>
      </c>
      <c r="T8" s="78">
        <v>8.0000000000000002E-3</v>
      </c>
      <c r="U8" s="79">
        <v>19</v>
      </c>
      <c r="V8" s="79">
        <f t="shared" si="0"/>
        <v>1.9E-2</v>
      </c>
    </row>
    <row r="9" spans="1:28" x14ac:dyDescent="0.25">
      <c r="A9">
        <v>7</v>
      </c>
      <c r="B9" s="14" t="s">
        <v>34</v>
      </c>
      <c r="C9" t="s">
        <v>56</v>
      </c>
      <c r="D9" s="16"/>
      <c r="E9" s="16"/>
      <c r="F9" s="16"/>
      <c r="G9" s="16"/>
      <c r="H9" s="16"/>
      <c r="I9" s="16"/>
      <c r="J9" s="16"/>
      <c r="K9" s="78" t="str">
        <f>IF($C9='4. Board Level Worksheet'!$C$5,'4. Board Level Worksheet'!$C$18,"")</f>
        <v/>
      </c>
      <c r="L9" s="78" t="str">
        <f>IF($C9='4. Board Level Worksheet'!$C$5,'4. Board Level Worksheet'!$C$19,"")</f>
        <v/>
      </c>
      <c r="M9" s="80" t="str">
        <f>IF($C9='4. Board Level Worksheet'!$C$5,'4. Board Level Worksheet'!$C$21,"")</f>
        <v/>
      </c>
      <c r="N9" s="80" t="str">
        <f>IF($C9='4. Board Level Worksheet'!$C$5,'4. Board Level Worksheet'!$C$28,"")</f>
        <v/>
      </c>
      <c r="O9" s="80" t="str">
        <f>IF($C9='4. Board Level Worksheet'!$C$5,'4. Board Level Worksheet'!#REF!,"")</f>
        <v/>
      </c>
      <c r="P9" t="s">
        <v>56</v>
      </c>
      <c r="Q9" s="78">
        <v>0.29380000000000001</v>
      </c>
      <c r="R9" s="78">
        <v>0.29380000000000001</v>
      </c>
      <c r="S9" s="78">
        <v>0.122324</v>
      </c>
      <c r="T9" s="78">
        <v>0.02</v>
      </c>
      <c r="U9" s="79">
        <v>26</v>
      </c>
      <c r="V9" s="79">
        <f t="shared" si="0"/>
        <v>2.5999999999999999E-2</v>
      </c>
    </row>
    <row r="10" spans="1:28" x14ac:dyDescent="0.25">
      <c r="A10">
        <v>8</v>
      </c>
      <c r="B10" s="14" t="s">
        <v>35</v>
      </c>
      <c r="C10" t="s">
        <v>57</v>
      </c>
      <c r="D10" s="16"/>
      <c r="E10" s="16"/>
      <c r="F10" s="16"/>
      <c r="G10" s="16"/>
      <c r="H10" s="16"/>
      <c r="I10" s="16"/>
      <c r="J10" s="16"/>
      <c r="K10" s="78" t="str">
        <f>IF($C10='4. Board Level Worksheet'!$C$5,'4. Board Level Worksheet'!$C$18,"")</f>
        <v/>
      </c>
      <c r="L10" s="78" t="str">
        <f>IF($C10='4. Board Level Worksheet'!$C$5,'4. Board Level Worksheet'!$C$19,"")</f>
        <v/>
      </c>
      <c r="M10" s="80" t="str">
        <f>IF($C10='4. Board Level Worksheet'!$C$5,'4. Board Level Worksheet'!$C$21,"")</f>
        <v/>
      </c>
      <c r="N10" s="80" t="str">
        <f>IF($C10='4. Board Level Worksheet'!$C$5,'4. Board Level Worksheet'!$C$28,"")</f>
        <v/>
      </c>
      <c r="O10" s="80" t="str">
        <f>IF($C10='4. Board Level Worksheet'!$C$5,'4. Board Level Worksheet'!#REF!,"")</f>
        <v/>
      </c>
      <c r="P10" t="s">
        <v>57</v>
      </c>
      <c r="Q10" s="78">
        <v>0.1482</v>
      </c>
      <c r="R10" s="78">
        <v>0.1482</v>
      </c>
      <c r="S10" s="78">
        <v>6.2121000000000003E-2</v>
      </c>
      <c r="T10" s="78">
        <v>6.0000000000000001E-3</v>
      </c>
      <c r="U10" s="79">
        <v>10</v>
      </c>
      <c r="V10" s="79">
        <f t="shared" si="0"/>
        <v>0.01</v>
      </c>
    </row>
    <row r="11" spans="1:28" x14ac:dyDescent="0.25">
      <c r="A11">
        <v>9</v>
      </c>
      <c r="B11" s="14">
        <v>7</v>
      </c>
      <c r="C11" t="s">
        <v>58</v>
      </c>
      <c r="D11" s="16"/>
      <c r="E11" s="16"/>
      <c r="F11" s="16"/>
      <c r="G11" s="16"/>
      <c r="H11" s="16"/>
      <c r="I11" s="16"/>
      <c r="J11" s="16"/>
      <c r="K11" s="78" t="str">
        <f>IF($C11='4. Board Level Worksheet'!$C$5,'4. Board Level Worksheet'!$C$18,"")</f>
        <v/>
      </c>
      <c r="L11" s="78" t="str">
        <f>IF($C11='4. Board Level Worksheet'!$C$5,'4. Board Level Worksheet'!$C$19,"")</f>
        <v/>
      </c>
      <c r="M11" s="80" t="str">
        <f>IF($C11='4. Board Level Worksheet'!$C$5,'4. Board Level Worksheet'!$C$21,"")</f>
        <v/>
      </c>
      <c r="N11" s="80" t="str">
        <f>IF($C11='4. Board Level Worksheet'!$C$5,'4. Board Level Worksheet'!$C$28,"")</f>
        <v/>
      </c>
      <c r="O11" s="80" t="str">
        <f>IF($C11='4. Board Level Worksheet'!$C$5,'4. Board Level Worksheet'!#REF!,"")</f>
        <v/>
      </c>
      <c r="P11" t="s">
        <v>58</v>
      </c>
      <c r="Q11" s="78">
        <v>0.45279999999999998</v>
      </c>
      <c r="R11" s="78">
        <v>0.45279999999999998</v>
      </c>
      <c r="S11" s="78">
        <v>0.26430500000000001</v>
      </c>
      <c r="T11" s="78">
        <v>4.4999999999999998E-2</v>
      </c>
      <c r="U11" s="79">
        <v>103</v>
      </c>
      <c r="V11" s="79">
        <f t="shared" si="0"/>
        <v>0.10299999999999999</v>
      </c>
    </row>
    <row r="12" spans="1:28" x14ac:dyDescent="0.25">
      <c r="A12">
        <v>10</v>
      </c>
      <c r="B12" s="14">
        <v>8</v>
      </c>
      <c r="C12" t="s">
        <v>59</v>
      </c>
      <c r="D12" s="16"/>
      <c r="E12" s="16"/>
      <c r="F12" s="16"/>
      <c r="G12" s="16"/>
      <c r="H12" s="16"/>
      <c r="I12" s="16"/>
      <c r="J12" s="16"/>
      <c r="K12" s="78" t="str">
        <f>IF($C12='4. Board Level Worksheet'!$C$5,'4. Board Level Worksheet'!$C$18,"")</f>
        <v/>
      </c>
      <c r="L12" s="78" t="str">
        <f>IF($C12='4. Board Level Worksheet'!$C$5,'4. Board Level Worksheet'!$C$19,"")</f>
        <v/>
      </c>
      <c r="M12" s="80" t="str">
        <f>IF($C12='4. Board Level Worksheet'!$C$5,'4. Board Level Worksheet'!$C$21,"")</f>
        <v/>
      </c>
      <c r="N12" s="80" t="str">
        <f>IF($C12='4. Board Level Worksheet'!$C$5,'4. Board Level Worksheet'!$C$28,"")</f>
        <v/>
      </c>
      <c r="O12" s="80" t="str">
        <f>IF($C12='4. Board Level Worksheet'!$C$5,'4. Board Level Worksheet'!#REF!,"")</f>
        <v/>
      </c>
      <c r="P12" t="s">
        <v>59</v>
      </c>
      <c r="Q12" s="78">
        <v>0.40289999999999998</v>
      </c>
      <c r="R12" s="78">
        <v>0.40289999999999998</v>
      </c>
      <c r="S12" s="78">
        <v>0.25623600000000002</v>
      </c>
      <c r="T12" s="78">
        <v>3.4000000000000002E-2</v>
      </c>
      <c r="U12" s="79">
        <v>62</v>
      </c>
      <c r="V12" s="79">
        <f t="shared" si="0"/>
        <v>6.2E-2</v>
      </c>
    </row>
    <row r="13" spans="1:28" x14ac:dyDescent="0.25">
      <c r="A13">
        <v>11</v>
      </c>
      <c r="B13" s="14">
        <v>9</v>
      </c>
      <c r="C13" t="s">
        <v>60</v>
      </c>
      <c r="D13" s="16"/>
      <c r="E13" s="16"/>
      <c r="F13" s="16"/>
      <c r="G13" s="16"/>
      <c r="H13" s="16"/>
      <c r="I13" s="16"/>
      <c r="J13" s="16"/>
      <c r="K13" s="78" t="str">
        <f>IF($C13='4. Board Level Worksheet'!$C$5,'4. Board Level Worksheet'!$C$18,"")</f>
        <v/>
      </c>
      <c r="L13" s="78" t="str">
        <f>IF($C13='4. Board Level Worksheet'!$C$5,'4. Board Level Worksheet'!$C$19,"")</f>
        <v/>
      </c>
      <c r="M13" s="80" t="str">
        <f>IF($C13='4. Board Level Worksheet'!$C$5,'4. Board Level Worksheet'!$C$21,"")</f>
        <v/>
      </c>
      <c r="N13" s="80" t="str">
        <f>IF($C13='4. Board Level Worksheet'!$C$5,'4. Board Level Worksheet'!$C$28,"")</f>
        <v/>
      </c>
      <c r="O13" s="80" t="str">
        <f>IF($C13='4. Board Level Worksheet'!$C$5,'4. Board Level Worksheet'!#REF!,"")</f>
        <v/>
      </c>
      <c r="P13" t="s">
        <v>60</v>
      </c>
      <c r="Q13" s="78">
        <v>0.84640000000000004</v>
      </c>
      <c r="R13" s="78">
        <v>0.84640000000000004</v>
      </c>
      <c r="S13" s="78">
        <v>0.48300799999999999</v>
      </c>
      <c r="T13" s="78">
        <v>7.1999999999999995E-2</v>
      </c>
      <c r="U13" s="79">
        <v>491</v>
      </c>
      <c r="V13" s="79">
        <f t="shared" si="0"/>
        <v>0.49099999999999999</v>
      </c>
    </row>
    <row r="14" spans="1:28" x14ac:dyDescent="0.25">
      <c r="A14">
        <v>12</v>
      </c>
      <c r="B14" s="14">
        <v>10</v>
      </c>
      <c r="C14" t="s">
        <v>61</v>
      </c>
      <c r="D14" s="16"/>
      <c r="E14" s="16"/>
      <c r="F14" s="16"/>
      <c r="G14" s="16"/>
      <c r="H14" s="16"/>
      <c r="I14" s="16"/>
      <c r="J14" s="16"/>
      <c r="K14" s="78" t="str">
        <f>IF($C14='4. Board Level Worksheet'!$C$5,'4. Board Level Worksheet'!$C$18,"")</f>
        <v/>
      </c>
      <c r="L14" s="78" t="str">
        <f>IF($C14='4. Board Level Worksheet'!$C$5,'4. Board Level Worksheet'!$C$19,"")</f>
        <v/>
      </c>
      <c r="M14" s="80" t="str">
        <f>IF($C14='4. Board Level Worksheet'!$C$5,'4. Board Level Worksheet'!$C$21,"")</f>
        <v/>
      </c>
      <c r="N14" s="80" t="str">
        <f>IF($C14='4. Board Level Worksheet'!$C$5,'4. Board Level Worksheet'!$C$28,"")</f>
        <v/>
      </c>
      <c r="O14" s="80" t="str">
        <f>IF($C14='4. Board Level Worksheet'!$C$5,'4. Board Level Worksheet'!#REF!,"")</f>
        <v/>
      </c>
      <c r="P14" t="s">
        <v>61</v>
      </c>
      <c r="Q14" s="78">
        <v>0.6784</v>
      </c>
      <c r="R14" s="78">
        <v>0.6784</v>
      </c>
      <c r="S14" s="78">
        <v>0.32154700000000003</v>
      </c>
      <c r="T14" s="78">
        <v>5.0999999999999997E-2</v>
      </c>
      <c r="U14" s="79">
        <v>320</v>
      </c>
      <c r="V14" s="79">
        <f t="shared" si="0"/>
        <v>0.32</v>
      </c>
    </row>
    <row r="15" spans="1:28" x14ac:dyDescent="0.25">
      <c r="A15">
        <v>13</v>
      </c>
      <c r="B15" s="14">
        <v>11</v>
      </c>
      <c r="C15" t="s">
        <v>62</v>
      </c>
      <c r="D15" s="16"/>
      <c r="E15" s="16"/>
      <c r="F15" s="16"/>
      <c r="G15" s="16"/>
      <c r="H15" s="16"/>
      <c r="I15" s="16"/>
      <c r="J15" s="16"/>
      <c r="K15" s="78" t="str">
        <f>IF($C15='4. Board Level Worksheet'!$C$5,'4. Board Level Worksheet'!$C$18,"")</f>
        <v/>
      </c>
      <c r="L15" s="78" t="str">
        <f>IF($C15='4. Board Level Worksheet'!$C$5,'4. Board Level Worksheet'!$C$19,"")</f>
        <v/>
      </c>
      <c r="M15" s="80" t="str">
        <f>IF($C15='4. Board Level Worksheet'!$C$5,'4. Board Level Worksheet'!$C$21,"")</f>
        <v/>
      </c>
      <c r="N15" s="80" t="str">
        <f>IF($C15='4. Board Level Worksheet'!$C$5,'4. Board Level Worksheet'!$C$28,"")</f>
        <v/>
      </c>
      <c r="O15" s="80" t="str">
        <f>IF($C15='4. Board Level Worksheet'!$C$5,'4. Board Level Worksheet'!#REF!,"")</f>
        <v/>
      </c>
      <c r="P15" t="s">
        <v>62</v>
      </c>
      <c r="Q15" s="78">
        <v>1.8102</v>
      </c>
      <c r="R15" s="78">
        <v>1.8102</v>
      </c>
      <c r="S15" s="78">
        <v>1.146633</v>
      </c>
      <c r="T15" s="78">
        <v>0.20100000000000001</v>
      </c>
      <c r="U15" s="79">
        <v>630</v>
      </c>
      <c r="V15" s="79">
        <f t="shared" si="0"/>
        <v>0.63</v>
      </c>
    </row>
    <row r="16" spans="1:28" x14ac:dyDescent="0.25">
      <c r="A16">
        <v>14</v>
      </c>
      <c r="B16" s="14">
        <v>12</v>
      </c>
      <c r="C16" t="s">
        <v>63</v>
      </c>
      <c r="D16" s="16"/>
      <c r="E16" s="16"/>
      <c r="F16" s="16"/>
      <c r="G16" s="16"/>
      <c r="H16" s="16"/>
      <c r="I16" s="16"/>
      <c r="J16" s="16"/>
      <c r="K16" s="78" t="str">
        <f>IF($C16='4. Board Level Worksheet'!$C$5,'4. Board Level Worksheet'!$C$18,"")</f>
        <v/>
      </c>
      <c r="L16" s="78" t="str">
        <f>IF($C16='4. Board Level Worksheet'!$C$5,'4. Board Level Worksheet'!$C$19,"")</f>
        <v/>
      </c>
      <c r="M16" s="80" t="str">
        <f>IF($C16='4. Board Level Worksheet'!$C$5,'4. Board Level Worksheet'!$C$21,"")</f>
        <v/>
      </c>
      <c r="N16" s="80" t="str">
        <f>IF($C16='4. Board Level Worksheet'!$C$5,'4. Board Level Worksheet'!$C$28,"")</f>
        <v/>
      </c>
      <c r="O16" s="80" t="str">
        <f>IF($C16='4. Board Level Worksheet'!$C$5,'4. Board Level Worksheet'!#REF!,"")</f>
        <v/>
      </c>
      <c r="P16" t="s">
        <v>63</v>
      </c>
      <c r="Q16" s="78">
        <v>6.9185999999999996</v>
      </c>
      <c r="R16" s="78">
        <v>6.9185999999999996</v>
      </c>
      <c r="S16" s="78">
        <v>3.721149</v>
      </c>
      <c r="T16" s="78">
        <v>0.52700000000000002</v>
      </c>
      <c r="U16" s="79">
        <v>648</v>
      </c>
      <c r="V16" s="79">
        <f t="shared" si="0"/>
        <v>0.64800000000000002</v>
      </c>
    </row>
    <row r="17" spans="1:22" x14ac:dyDescent="0.25">
      <c r="A17">
        <v>15</v>
      </c>
      <c r="B17" s="14">
        <v>13</v>
      </c>
      <c r="C17" t="s">
        <v>64</v>
      </c>
      <c r="D17" s="16"/>
      <c r="E17" s="16"/>
      <c r="F17" s="16"/>
      <c r="G17" s="16"/>
      <c r="H17" s="16"/>
      <c r="I17" s="16"/>
      <c r="J17" s="16"/>
      <c r="K17" s="78" t="str">
        <f>IF($C17='4. Board Level Worksheet'!$C$5,'4. Board Level Worksheet'!$C$18,"")</f>
        <v/>
      </c>
      <c r="L17" s="78" t="str">
        <f>IF($C17='4. Board Level Worksheet'!$C$5,'4. Board Level Worksheet'!$C$19,"")</f>
        <v/>
      </c>
      <c r="M17" s="80" t="str">
        <f>IF($C17='4. Board Level Worksheet'!$C$5,'4. Board Level Worksheet'!$C$21,"")</f>
        <v/>
      </c>
      <c r="N17" s="80" t="str">
        <f>IF($C17='4. Board Level Worksheet'!$C$5,'4. Board Level Worksheet'!$C$28,"")</f>
        <v/>
      </c>
      <c r="O17" s="80" t="str">
        <f>IF($C17='4. Board Level Worksheet'!$C$5,'4. Board Level Worksheet'!#REF!,"")</f>
        <v/>
      </c>
      <c r="P17" t="s">
        <v>64</v>
      </c>
      <c r="Q17" s="78">
        <v>1.4395</v>
      </c>
      <c r="R17" s="78">
        <v>1.4395</v>
      </c>
      <c r="S17" s="78">
        <v>0.99995500000000004</v>
      </c>
      <c r="T17" s="78">
        <v>0.17100000000000001</v>
      </c>
      <c r="U17" s="79">
        <v>311</v>
      </c>
      <c r="V17" s="79">
        <f t="shared" si="0"/>
        <v>0.311</v>
      </c>
    </row>
    <row r="18" spans="1:22" x14ac:dyDescent="0.25">
      <c r="A18">
        <v>16</v>
      </c>
      <c r="B18" s="14">
        <v>14</v>
      </c>
      <c r="C18" t="s">
        <v>65</v>
      </c>
      <c r="D18" s="16"/>
      <c r="E18" s="16"/>
      <c r="F18" s="16"/>
      <c r="G18" s="16"/>
      <c r="H18" s="16"/>
      <c r="I18" s="16"/>
      <c r="J18" s="16"/>
      <c r="K18" s="78" t="str">
        <f>IF($C18='4. Board Level Worksheet'!$C$5,'4. Board Level Worksheet'!$C$18,"")</f>
        <v/>
      </c>
      <c r="L18" s="78" t="str">
        <f>IF($C18='4. Board Level Worksheet'!$C$5,'4. Board Level Worksheet'!$C$19,"")</f>
        <v/>
      </c>
      <c r="M18" s="80" t="str">
        <f>IF($C18='4. Board Level Worksheet'!$C$5,'4. Board Level Worksheet'!$C$21,"")</f>
        <v/>
      </c>
      <c r="N18" s="80" t="str">
        <f>IF($C18='4. Board Level Worksheet'!$C$5,'4. Board Level Worksheet'!$C$28,"")</f>
        <v/>
      </c>
      <c r="O18" s="80" t="str">
        <f>IF($C18='4. Board Level Worksheet'!$C$5,'4. Board Level Worksheet'!#REF!,"")</f>
        <v/>
      </c>
      <c r="P18" t="s">
        <v>65</v>
      </c>
      <c r="Q18" s="78">
        <v>0.88219999999999998</v>
      </c>
      <c r="R18" s="78">
        <v>0.88219999999999998</v>
      </c>
      <c r="S18" s="78">
        <v>0.47901700000000003</v>
      </c>
      <c r="T18" s="78">
        <v>7.8E-2</v>
      </c>
      <c r="U18" s="79">
        <v>933</v>
      </c>
      <c r="V18" s="79">
        <f t="shared" si="0"/>
        <v>0.93300000000000005</v>
      </c>
    </row>
    <row r="19" spans="1:22" x14ac:dyDescent="0.25">
      <c r="A19">
        <v>17</v>
      </c>
      <c r="B19" s="14">
        <v>15</v>
      </c>
      <c r="C19" t="s">
        <v>66</v>
      </c>
      <c r="D19" s="16"/>
      <c r="E19" s="16"/>
      <c r="F19" s="16"/>
      <c r="G19" s="16"/>
      <c r="H19" s="16"/>
      <c r="I19" s="16"/>
      <c r="J19" s="16"/>
      <c r="K19" s="78" t="str">
        <f>IF($C19='4. Board Level Worksheet'!$C$5,'4. Board Level Worksheet'!$C$18,"")</f>
        <v/>
      </c>
      <c r="L19" s="78" t="str">
        <f>IF($C19='4. Board Level Worksheet'!$C$5,'4. Board Level Worksheet'!$C$19,"")</f>
        <v/>
      </c>
      <c r="M19" s="80" t="str">
        <f>IF($C19='4. Board Level Worksheet'!$C$5,'4. Board Level Worksheet'!$C$21,"")</f>
        <v/>
      </c>
      <c r="N19" s="80" t="str">
        <f>IF($C19='4. Board Level Worksheet'!$C$5,'4. Board Level Worksheet'!$C$28,"")</f>
        <v/>
      </c>
      <c r="O19" s="80" t="str">
        <f>IF($C19='4. Board Level Worksheet'!$C$5,'4. Board Level Worksheet'!#REF!,"")</f>
        <v/>
      </c>
      <c r="P19" t="s">
        <v>66</v>
      </c>
      <c r="Q19" s="78">
        <v>0.53200000000000003</v>
      </c>
      <c r="R19" s="78">
        <v>0.53200000000000003</v>
      </c>
      <c r="S19" s="78">
        <v>0.26747199999999999</v>
      </c>
      <c r="T19" s="78">
        <v>3.5000000000000003E-2</v>
      </c>
      <c r="U19" s="79">
        <v>768</v>
      </c>
      <c r="V19" s="79">
        <f t="shared" si="0"/>
        <v>0.76800000000000002</v>
      </c>
    </row>
    <row r="20" spans="1:22" x14ac:dyDescent="0.25">
      <c r="A20">
        <v>18</v>
      </c>
      <c r="B20" s="14">
        <v>16</v>
      </c>
      <c r="C20" t="s">
        <v>67</v>
      </c>
      <c r="D20" s="16"/>
      <c r="E20" s="16"/>
      <c r="F20" s="16"/>
      <c r="G20" s="16"/>
      <c r="H20" s="16"/>
      <c r="I20" s="16"/>
      <c r="J20" s="16"/>
      <c r="K20" s="78" t="str">
        <f>IF($C20='4. Board Level Worksheet'!$C$5,'4. Board Level Worksheet'!$C$18,"")</f>
        <v/>
      </c>
      <c r="L20" s="78" t="str">
        <f>IF($C20='4. Board Level Worksheet'!$C$5,'4. Board Level Worksheet'!$C$19,"")</f>
        <v/>
      </c>
      <c r="M20" s="80" t="str">
        <f>IF($C20='4. Board Level Worksheet'!$C$5,'4. Board Level Worksheet'!$C$21,"")</f>
        <v/>
      </c>
      <c r="N20" s="80" t="str">
        <f>IF($C20='4. Board Level Worksheet'!$C$5,'4. Board Level Worksheet'!$C$28,"")</f>
        <v/>
      </c>
      <c r="O20" s="80" t="str">
        <f>IF($C20='4. Board Level Worksheet'!$C$5,'4. Board Level Worksheet'!#REF!,"")</f>
        <v/>
      </c>
      <c r="P20" t="s">
        <v>67</v>
      </c>
      <c r="Q20" s="78">
        <v>2.5880000000000001</v>
      </c>
      <c r="R20" s="78">
        <v>2.5880000000000001</v>
      </c>
      <c r="S20" s="78">
        <v>1.6960470000000001</v>
      </c>
      <c r="T20" s="78">
        <v>0.28199999999999997</v>
      </c>
      <c r="U20" s="79">
        <v>497</v>
      </c>
      <c r="V20" s="79">
        <f t="shared" si="0"/>
        <v>0.497</v>
      </c>
    </row>
    <row r="21" spans="1:22" x14ac:dyDescent="0.25">
      <c r="A21">
        <v>19</v>
      </c>
      <c r="B21" s="14">
        <v>17</v>
      </c>
      <c r="C21" t="s">
        <v>68</v>
      </c>
      <c r="D21" s="16"/>
      <c r="E21" s="16"/>
      <c r="F21" s="16"/>
      <c r="G21" s="16"/>
      <c r="H21" s="16"/>
      <c r="I21" s="16"/>
      <c r="J21" s="16"/>
      <c r="K21" s="78" t="str">
        <f>IF($C21='4. Board Level Worksheet'!$C$5,'4. Board Level Worksheet'!$C$18,"")</f>
        <v/>
      </c>
      <c r="L21" s="78" t="str">
        <f>IF($C21='4. Board Level Worksheet'!$C$5,'4. Board Level Worksheet'!$C$19,"")</f>
        <v/>
      </c>
      <c r="M21" s="80" t="str">
        <f>IF($C21='4. Board Level Worksheet'!$C$5,'4. Board Level Worksheet'!$C$21,"")</f>
        <v/>
      </c>
      <c r="N21" s="80" t="str">
        <f>IF($C21='4. Board Level Worksheet'!$C$5,'4. Board Level Worksheet'!$C$28,"")</f>
        <v/>
      </c>
      <c r="O21" s="80" t="str">
        <f>IF($C21='4. Board Level Worksheet'!$C$5,'4. Board Level Worksheet'!#REF!,"")</f>
        <v/>
      </c>
      <c r="P21" t="s">
        <v>68</v>
      </c>
      <c r="Q21" s="78">
        <v>1.0784</v>
      </c>
      <c r="R21" s="78">
        <v>1.0784</v>
      </c>
      <c r="S21" s="78">
        <v>0.71854300000000004</v>
      </c>
      <c r="T21" s="78">
        <v>0.123</v>
      </c>
      <c r="U21" s="79">
        <v>149</v>
      </c>
      <c r="V21" s="79">
        <f t="shared" si="0"/>
        <v>0.14899999999999999</v>
      </c>
    </row>
    <row r="22" spans="1:22" x14ac:dyDescent="0.25">
      <c r="A22">
        <v>20</v>
      </c>
      <c r="B22" s="14">
        <v>18</v>
      </c>
      <c r="C22" t="s">
        <v>69</v>
      </c>
      <c r="D22" s="16"/>
      <c r="E22" s="16"/>
      <c r="F22" s="16"/>
      <c r="G22" s="16"/>
      <c r="H22" s="16"/>
      <c r="I22" s="16"/>
      <c r="J22" s="16"/>
      <c r="K22" s="78" t="str">
        <f>IF($C22='4. Board Level Worksheet'!$C$5,'4. Board Level Worksheet'!$C$18,"")</f>
        <v/>
      </c>
      <c r="L22" s="78" t="str">
        <f>IF($C22='4. Board Level Worksheet'!$C$5,'4. Board Level Worksheet'!$C$19,"")</f>
        <v/>
      </c>
      <c r="M22" s="80" t="str">
        <f>IF($C22='4. Board Level Worksheet'!$C$5,'4. Board Level Worksheet'!$C$21,"")</f>
        <v/>
      </c>
      <c r="N22" s="80" t="str">
        <f>IF($C22='4. Board Level Worksheet'!$C$5,'4. Board Level Worksheet'!$C$28,"")</f>
        <v/>
      </c>
      <c r="O22" s="80" t="str">
        <f>IF($C22='4. Board Level Worksheet'!$C$5,'4. Board Level Worksheet'!#REF!,"")</f>
        <v/>
      </c>
      <c r="P22" t="s">
        <v>69</v>
      </c>
      <c r="Q22" s="78">
        <v>0.84499999999999997</v>
      </c>
      <c r="R22" s="78">
        <v>0.84499999999999997</v>
      </c>
      <c r="S22" s="78">
        <v>0.48560799999999998</v>
      </c>
      <c r="T22" s="78">
        <v>9.0999999999999998E-2</v>
      </c>
      <c r="U22" s="79">
        <v>262</v>
      </c>
      <c r="V22" s="79">
        <f t="shared" si="0"/>
        <v>0.26200000000000001</v>
      </c>
    </row>
    <row r="23" spans="1:22" x14ac:dyDescent="0.25">
      <c r="A23">
        <v>21</v>
      </c>
      <c r="B23" s="14">
        <v>19</v>
      </c>
      <c r="C23" t="s">
        <v>70</v>
      </c>
      <c r="D23" s="16"/>
      <c r="E23" s="16"/>
      <c r="F23" s="16"/>
      <c r="G23" s="16"/>
      <c r="H23" s="16"/>
      <c r="I23" s="16"/>
      <c r="J23" s="16"/>
      <c r="K23" s="78" t="str">
        <f>IF($C23='4. Board Level Worksheet'!$C$5,'4. Board Level Worksheet'!$C$18,"")</f>
        <v/>
      </c>
      <c r="L23" s="78" t="str">
        <f>IF($C23='4. Board Level Worksheet'!$C$5,'4. Board Level Worksheet'!$C$19,"")</f>
        <v/>
      </c>
      <c r="M23" s="80" t="str">
        <f>IF($C23='4. Board Level Worksheet'!$C$5,'4. Board Level Worksheet'!$C$21,"")</f>
        <v/>
      </c>
      <c r="N23" s="80" t="str">
        <f>IF($C23='4. Board Level Worksheet'!$C$5,'4. Board Level Worksheet'!$C$28,"")</f>
        <v/>
      </c>
      <c r="O23" s="80" t="str">
        <f>IF($C23='4. Board Level Worksheet'!$C$5,'4. Board Level Worksheet'!#REF!,"")</f>
        <v/>
      </c>
      <c r="P23" t="s">
        <v>70</v>
      </c>
      <c r="Q23" s="78">
        <v>2.9912999999999998</v>
      </c>
      <c r="R23" s="78">
        <v>2.9912999999999998</v>
      </c>
      <c r="S23" s="78">
        <v>2.0338720000000001</v>
      </c>
      <c r="T23" s="78">
        <v>0.41699999999999998</v>
      </c>
      <c r="U23" s="79">
        <v>1462</v>
      </c>
      <c r="V23" s="79">
        <f t="shared" si="0"/>
        <v>1.462</v>
      </c>
    </row>
    <row r="24" spans="1:22" x14ac:dyDescent="0.25">
      <c r="A24">
        <v>22</v>
      </c>
      <c r="B24" s="14">
        <v>20</v>
      </c>
      <c r="C24" t="s">
        <v>71</v>
      </c>
      <c r="D24" s="16"/>
      <c r="E24" s="16"/>
      <c r="F24" s="16"/>
      <c r="G24" s="16"/>
      <c r="H24" s="16"/>
      <c r="I24" s="16"/>
      <c r="J24" s="16"/>
      <c r="K24" s="78" t="str">
        <f>IF($C24='4. Board Level Worksheet'!$C$5,'4. Board Level Worksheet'!$C$18,"")</f>
        <v/>
      </c>
      <c r="L24" s="78" t="str">
        <f>IF($C24='4. Board Level Worksheet'!$C$5,'4. Board Level Worksheet'!$C$19,"")</f>
        <v/>
      </c>
      <c r="M24" s="80" t="str">
        <f>IF($C24='4. Board Level Worksheet'!$C$5,'4. Board Level Worksheet'!$C$21,"")</f>
        <v/>
      </c>
      <c r="N24" s="80" t="str">
        <f>IF($C24='4. Board Level Worksheet'!$C$5,'4. Board Level Worksheet'!$C$28,"")</f>
        <v/>
      </c>
      <c r="O24" s="80" t="str">
        <f>IF($C24='4. Board Level Worksheet'!$C$5,'4. Board Level Worksheet'!#REF!,"")</f>
        <v/>
      </c>
      <c r="P24" t="s">
        <v>71</v>
      </c>
      <c r="Q24" s="78">
        <v>1.2395</v>
      </c>
      <c r="R24" s="78">
        <v>1.2395</v>
      </c>
      <c r="S24" s="78">
        <v>0.88417500000000004</v>
      </c>
      <c r="T24" s="78">
        <v>0.155</v>
      </c>
      <c r="U24" s="79">
        <v>1045</v>
      </c>
      <c r="V24" s="79">
        <f t="shared" si="0"/>
        <v>1.0449999999999999</v>
      </c>
    </row>
    <row r="25" spans="1:22" x14ac:dyDescent="0.25">
      <c r="A25">
        <v>23</v>
      </c>
      <c r="B25" s="14">
        <v>21</v>
      </c>
      <c r="C25" t="s">
        <v>72</v>
      </c>
      <c r="D25" s="16"/>
      <c r="E25" s="16"/>
      <c r="F25" s="16"/>
      <c r="G25" s="16"/>
      <c r="H25" s="16"/>
      <c r="I25" s="16"/>
      <c r="J25" s="16"/>
      <c r="K25" s="78" t="str">
        <f>IF($C25='4. Board Level Worksheet'!$C$5,'4. Board Level Worksheet'!$C$18,"")</f>
        <v/>
      </c>
      <c r="L25" s="78" t="str">
        <f>IF($C25='4. Board Level Worksheet'!$C$5,'4. Board Level Worksheet'!$C$19,"")</f>
        <v/>
      </c>
      <c r="M25" s="80" t="str">
        <f>IF($C25='4. Board Level Worksheet'!$C$5,'4. Board Level Worksheet'!$C$21,"")</f>
        <v/>
      </c>
      <c r="N25" s="80" t="str">
        <f>IF($C25='4. Board Level Worksheet'!$C$5,'4. Board Level Worksheet'!$C$28,"")</f>
        <v/>
      </c>
      <c r="O25" s="80" t="str">
        <f>IF($C25='4. Board Level Worksheet'!$C$5,'4. Board Level Worksheet'!#REF!,"")</f>
        <v/>
      </c>
      <c r="P25" t="s">
        <v>72</v>
      </c>
      <c r="Q25" s="78">
        <v>1.1619999999999999</v>
      </c>
      <c r="R25" s="78">
        <v>1.1619999999999999</v>
      </c>
      <c r="S25" s="78">
        <v>0.67302499999999998</v>
      </c>
      <c r="T25" s="78">
        <v>0.12</v>
      </c>
      <c r="U25" s="79">
        <v>794</v>
      </c>
      <c r="V25" s="79">
        <f t="shared" si="0"/>
        <v>0.79400000000000004</v>
      </c>
    </row>
    <row r="26" spans="1:22" x14ac:dyDescent="0.25">
      <c r="A26">
        <v>24</v>
      </c>
      <c r="B26" s="14">
        <v>22</v>
      </c>
      <c r="C26" t="s">
        <v>73</v>
      </c>
      <c r="D26" s="16"/>
      <c r="E26" s="16"/>
      <c r="F26" s="16"/>
      <c r="G26" s="16"/>
      <c r="H26" s="16"/>
      <c r="I26" s="16"/>
      <c r="J26" s="16"/>
      <c r="K26" s="78" t="str">
        <f>IF($C26='4. Board Level Worksheet'!$C$5,'4. Board Level Worksheet'!$C$18,"")</f>
        <v/>
      </c>
      <c r="L26" s="78" t="str">
        <f>IF($C26='4. Board Level Worksheet'!$C$5,'4. Board Level Worksheet'!$C$19,"")</f>
        <v/>
      </c>
      <c r="M26" s="80" t="str">
        <f>IF($C26='4. Board Level Worksheet'!$C$5,'4. Board Level Worksheet'!$C$21,"")</f>
        <v/>
      </c>
      <c r="N26" s="80" t="str">
        <f>IF($C26='4. Board Level Worksheet'!$C$5,'4. Board Level Worksheet'!$C$28,"")</f>
        <v/>
      </c>
      <c r="O26" s="80" t="str">
        <f>IF($C26='4. Board Level Worksheet'!$C$5,'4. Board Level Worksheet'!#REF!,"")</f>
        <v/>
      </c>
      <c r="P26" t="s">
        <v>73</v>
      </c>
      <c r="Q26" s="78">
        <v>1.0193000000000001</v>
      </c>
      <c r="R26" s="78">
        <v>1.0193000000000001</v>
      </c>
      <c r="S26" s="78">
        <v>0.53801399999999999</v>
      </c>
      <c r="T26" s="78">
        <v>6.9000000000000006E-2</v>
      </c>
      <c r="U26" s="79">
        <v>428</v>
      </c>
      <c r="V26" s="79">
        <f t="shared" si="0"/>
        <v>0.42799999999999999</v>
      </c>
    </row>
    <row r="27" spans="1:22" x14ac:dyDescent="0.25">
      <c r="A27">
        <v>25</v>
      </c>
      <c r="B27" s="14">
        <v>23</v>
      </c>
      <c r="C27" t="s">
        <v>74</v>
      </c>
      <c r="D27" s="16"/>
      <c r="E27" s="16"/>
      <c r="F27" s="16"/>
      <c r="G27" s="16"/>
      <c r="H27" s="16"/>
      <c r="I27" s="16"/>
      <c r="J27" s="16"/>
      <c r="K27" s="78" t="str">
        <f>IF($C27='4. Board Level Worksheet'!$C$5,'4. Board Level Worksheet'!$C$18,"")</f>
        <v/>
      </c>
      <c r="L27" s="78" t="str">
        <f>IF($C27='4. Board Level Worksheet'!$C$5,'4. Board Level Worksheet'!$C$19,"")</f>
        <v/>
      </c>
      <c r="M27" s="80" t="str">
        <f>IF($C27='4. Board Level Worksheet'!$C$5,'4. Board Level Worksheet'!$C$21,"")</f>
        <v/>
      </c>
      <c r="N27" s="80" t="str">
        <f>IF($C27='4. Board Level Worksheet'!$C$5,'4. Board Level Worksheet'!$C$28,"")</f>
        <v/>
      </c>
      <c r="O27" s="80" t="str">
        <f>IF($C27='4. Board Level Worksheet'!$C$5,'4. Board Level Worksheet'!#REF!,"")</f>
        <v/>
      </c>
      <c r="P27" t="s">
        <v>74</v>
      </c>
      <c r="Q27" s="78">
        <v>0.7641</v>
      </c>
      <c r="R27" s="78">
        <v>0.7641</v>
      </c>
      <c r="S27" s="78">
        <v>0.36727500000000002</v>
      </c>
      <c r="T27" s="78">
        <v>6.7000000000000004E-2</v>
      </c>
      <c r="U27" s="79">
        <v>765</v>
      </c>
      <c r="V27" s="79">
        <f t="shared" si="0"/>
        <v>0.76500000000000001</v>
      </c>
    </row>
    <row r="28" spans="1:22" x14ac:dyDescent="0.25">
      <c r="A28">
        <v>26</v>
      </c>
      <c r="B28" s="14">
        <v>24</v>
      </c>
      <c r="C28" t="s">
        <v>75</v>
      </c>
      <c r="D28" s="16"/>
      <c r="E28" s="16"/>
      <c r="F28" s="16"/>
      <c r="G28" s="16"/>
      <c r="H28" s="16"/>
      <c r="I28" s="16"/>
      <c r="J28" s="16"/>
      <c r="K28" s="78" t="str">
        <f>IF($C28='4. Board Level Worksheet'!$C$5,'4. Board Level Worksheet'!$C$18,"")</f>
        <v/>
      </c>
      <c r="L28" s="78" t="str">
        <f>IF($C28='4. Board Level Worksheet'!$C$5,'4. Board Level Worksheet'!$C$19,"")</f>
        <v/>
      </c>
      <c r="M28" s="80" t="str">
        <f>IF($C28='4. Board Level Worksheet'!$C$5,'4. Board Level Worksheet'!$C$21,"")</f>
        <v/>
      </c>
      <c r="N28" s="80" t="str">
        <f>IF($C28='4. Board Level Worksheet'!$C$5,'4. Board Level Worksheet'!$C$28,"")</f>
        <v/>
      </c>
      <c r="O28" s="80" t="str">
        <f>IF($C28='4. Board Level Worksheet'!$C$5,'4. Board Level Worksheet'!#REF!,"")</f>
        <v/>
      </c>
      <c r="P28" t="s">
        <v>75</v>
      </c>
      <c r="Q28" s="78">
        <v>1.4674</v>
      </c>
      <c r="R28" s="78">
        <v>1.4674</v>
      </c>
      <c r="S28" s="78">
        <v>0.863236</v>
      </c>
      <c r="T28" s="78">
        <v>0.156</v>
      </c>
      <c r="U28" s="79">
        <v>331</v>
      </c>
      <c r="V28" s="79">
        <f t="shared" si="0"/>
        <v>0.33100000000000002</v>
      </c>
    </row>
    <row r="29" spans="1:22" x14ac:dyDescent="0.25">
      <c r="A29">
        <v>27</v>
      </c>
      <c r="B29" s="14">
        <v>25</v>
      </c>
      <c r="C29" t="s">
        <v>76</v>
      </c>
      <c r="D29" s="16"/>
      <c r="E29" s="16"/>
      <c r="F29" s="16"/>
      <c r="G29" s="16"/>
      <c r="H29" s="16"/>
      <c r="I29" s="16"/>
      <c r="J29" s="16"/>
      <c r="K29" s="78" t="str">
        <f>IF($C29='4. Board Level Worksheet'!$C$5,'4. Board Level Worksheet'!$C$18,"")</f>
        <v/>
      </c>
      <c r="L29" s="78" t="str">
        <f>IF($C29='4. Board Level Worksheet'!$C$5,'4. Board Level Worksheet'!$C$19,"")</f>
        <v/>
      </c>
      <c r="M29" s="80" t="str">
        <f>IF($C29='4. Board Level Worksheet'!$C$5,'4. Board Level Worksheet'!$C$21,"")</f>
        <v/>
      </c>
      <c r="N29" s="80" t="str">
        <f>IF($C29='4. Board Level Worksheet'!$C$5,'4. Board Level Worksheet'!$C$28,"")</f>
        <v/>
      </c>
      <c r="O29" s="80" t="str">
        <f>IF($C29='4. Board Level Worksheet'!$C$5,'4. Board Level Worksheet'!#REF!,"")</f>
        <v/>
      </c>
      <c r="P29" t="s">
        <v>76</v>
      </c>
      <c r="Q29" s="78">
        <v>1.6815</v>
      </c>
      <c r="R29" s="78">
        <v>1.6815</v>
      </c>
      <c r="S29" s="78">
        <v>1.073366</v>
      </c>
      <c r="T29" s="78">
        <v>0.161</v>
      </c>
      <c r="U29" s="79">
        <v>780</v>
      </c>
      <c r="V29" s="79">
        <f t="shared" si="0"/>
        <v>0.78</v>
      </c>
    </row>
    <row r="30" spans="1:22" x14ac:dyDescent="0.25">
      <c r="A30">
        <v>28</v>
      </c>
      <c r="B30" s="14">
        <v>26</v>
      </c>
      <c r="C30" t="s">
        <v>77</v>
      </c>
      <c r="D30" s="16"/>
      <c r="E30" s="16"/>
      <c r="F30" s="16"/>
      <c r="G30" s="16"/>
      <c r="H30" s="16"/>
      <c r="I30" s="16"/>
      <c r="J30" s="16"/>
      <c r="K30" s="78" t="str">
        <f>IF($C30='4. Board Level Worksheet'!$C$5,'4. Board Level Worksheet'!$C$18,"")</f>
        <v/>
      </c>
      <c r="L30" s="78" t="str">
        <f>IF($C30='4. Board Level Worksheet'!$C$5,'4. Board Level Worksheet'!$C$19,"")</f>
        <v/>
      </c>
      <c r="M30" s="80" t="str">
        <f>IF($C30='4. Board Level Worksheet'!$C$5,'4. Board Level Worksheet'!$C$21,"")</f>
        <v/>
      </c>
      <c r="N30" s="80" t="str">
        <f>IF($C30='4. Board Level Worksheet'!$C$5,'4. Board Level Worksheet'!$C$28,"")</f>
        <v/>
      </c>
      <c r="O30" s="80" t="str">
        <f>IF($C30='4. Board Level Worksheet'!$C$5,'4. Board Level Worksheet'!#REF!,"")</f>
        <v/>
      </c>
      <c r="P30" t="s">
        <v>77</v>
      </c>
      <c r="Q30" s="78">
        <v>0.86070000000000002</v>
      </c>
      <c r="R30" s="78">
        <v>0.86070000000000002</v>
      </c>
      <c r="S30" s="78">
        <v>0.43895899999999999</v>
      </c>
      <c r="T30" s="78">
        <v>5.8000000000000003E-2</v>
      </c>
      <c r="U30" s="79">
        <v>147</v>
      </c>
      <c r="V30" s="79">
        <f t="shared" si="0"/>
        <v>0.14699999999999999</v>
      </c>
    </row>
    <row r="31" spans="1:22" x14ac:dyDescent="0.25">
      <c r="A31">
        <v>29</v>
      </c>
      <c r="B31" s="14">
        <v>27</v>
      </c>
      <c r="C31" t="s">
        <v>78</v>
      </c>
      <c r="D31" s="16"/>
      <c r="E31" s="16"/>
      <c r="F31" s="16"/>
      <c r="G31" s="16"/>
      <c r="H31" s="16"/>
      <c r="I31" s="16"/>
      <c r="J31" s="16"/>
      <c r="K31" s="78" t="str">
        <f>IF($C31='4. Board Level Worksheet'!$C$5,'4. Board Level Worksheet'!$C$18,"")</f>
        <v/>
      </c>
      <c r="L31" s="78" t="str">
        <f>IF($C31='4. Board Level Worksheet'!$C$5,'4. Board Level Worksheet'!$C$19,"")</f>
        <v/>
      </c>
      <c r="M31" s="80" t="str">
        <f>IF($C31='4. Board Level Worksheet'!$C$5,'4. Board Level Worksheet'!$C$21,"")</f>
        <v/>
      </c>
      <c r="N31" s="80" t="str">
        <f>IF($C31='4. Board Level Worksheet'!$C$5,'4. Board Level Worksheet'!$C$28,"")</f>
        <v/>
      </c>
      <c r="O31" s="80" t="str">
        <f>IF($C31='4. Board Level Worksheet'!$C$5,'4. Board Level Worksheet'!#REF!,"")</f>
        <v/>
      </c>
      <c r="P31" t="s">
        <v>78</v>
      </c>
      <c r="Q31" s="78">
        <v>0.56810000000000005</v>
      </c>
      <c r="R31" s="78">
        <v>0.56810000000000005</v>
      </c>
      <c r="S31" s="78">
        <v>0.31396499999999999</v>
      </c>
      <c r="T31" s="78">
        <v>4.9000000000000002E-2</v>
      </c>
      <c r="U31" s="79">
        <v>820</v>
      </c>
      <c r="V31" s="79">
        <f t="shared" si="0"/>
        <v>0.82</v>
      </c>
    </row>
    <row r="32" spans="1:22" x14ac:dyDescent="0.25">
      <c r="A32">
        <v>30</v>
      </c>
      <c r="B32" s="14">
        <v>28</v>
      </c>
      <c r="C32" t="s">
        <v>79</v>
      </c>
      <c r="D32" s="16"/>
      <c r="E32" s="16"/>
      <c r="F32" s="16"/>
      <c r="G32" s="16"/>
      <c r="H32" s="16"/>
      <c r="I32" s="16"/>
      <c r="J32" s="16"/>
      <c r="K32" s="78" t="str">
        <f>IF($C32='4. Board Level Worksheet'!$C$5,'4. Board Level Worksheet'!$C$18,"")</f>
        <v/>
      </c>
      <c r="L32" s="78" t="str">
        <f>IF($C32='4. Board Level Worksheet'!$C$5,'4. Board Level Worksheet'!$C$19,"")</f>
        <v/>
      </c>
      <c r="M32" s="80" t="str">
        <f>IF($C32='4. Board Level Worksheet'!$C$5,'4. Board Level Worksheet'!$C$21,"")</f>
        <v/>
      </c>
      <c r="N32" s="80" t="str">
        <f>IF($C32='4. Board Level Worksheet'!$C$5,'4. Board Level Worksheet'!$C$28,"")</f>
        <v/>
      </c>
      <c r="O32" s="80" t="str">
        <f>IF($C32='4. Board Level Worksheet'!$C$5,'4. Board Level Worksheet'!#REF!,"")</f>
        <v/>
      </c>
      <c r="P32" t="s">
        <v>79</v>
      </c>
      <c r="Q32" s="78">
        <v>0.28489999999999999</v>
      </c>
      <c r="R32" s="78">
        <v>0.28489999999999999</v>
      </c>
      <c r="S32" s="78">
        <v>0.17255899999999999</v>
      </c>
      <c r="T32" s="78">
        <v>2.1000000000000001E-2</v>
      </c>
      <c r="U32" s="79">
        <v>63</v>
      </c>
      <c r="V32" s="79">
        <f t="shared" si="0"/>
        <v>6.3E-2</v>
      </c>
    </row>
    <row r="33" spans="1:22" x14ac:dyDescent="0.25">
      <c r="A33">
        <v>31</v>
      </c>
      <c r="B33" s="14">
        <v>29</v>
      </c>
      <c r="C33" t="s">
        <v>80</v>
      </c>
      <c r="D33" s="16"/>
      <c r="E33" s="16"/>
      <c r="F33" s="16"/>
      <c r="G33" s="16"/>
      <c r="H33" s="16"/>
      <c r="I33" s="16"/>
      <c r="J33" s="16"/>
      <c r="K33" s="78" t="str">
        <f>IF($C33='4. Board Level Worksheet'!$C$5,'4. Board Level Worksheet'!$C$18,"")</f>
        <v/>
      </c>
      <c r="L33" s="78" t="str">
        <f>IF($C33='4. Board Level Worksheet'!$C$5,'4. Board Level Worksheet'!$C$19,"")</f>
        <v/>
      </c>
      <c r="M33" s="80" t="str">
        <f>IF($C33='4. Board Level Worksheet'!$C$5,'4. Board Level Worksheet'!$C$21,"")</f>
        <v/>
      </c>
      <c r="N33" s="80" t="str">
        <f>IF($C33='4. Board Level Worksheet'!$C$5,'4. Board Level Worksheet'!$C$28,"")</f>
        <v/>
      </c>
      <c r="O33" s="80" t="str">
        <f>IF($C33='4. Board Level Worksheet'!$C$5,'4. Board Level Worksheet'!#REF!,"")</f>
        <v/>
      </c>
      <c r="P33" t="s">
        <v>80</v>
      </c>
      <c r="Q33" s="78">
        <v>0.4471</v>
      </c>
      <c r="R33" s="78">
        <v>0.4471</v>
      </c>
      <c r="S33" s="78">
        <v>0.25007699999999999</v>
      </c>
      <c r="T33" s="78">
        <v>3.7999999999999999E-2</v>
      </c>
      <c r="U33" s="79">
        <v>199</v>
      </c>
      <c r="V33" s="79">
        <f t="shared" si="0"/>
        <v>0.19900000000000001</v>
      </c>
    </row>
    <row r="34" spans="1:22" x14ac:dyDescent="0.25">
      <c r="A34">
        <v>32</v>
      </c>
      <c r="B34" s="14" t="s">
        <v>36</v>
      </c>
      <c r="C34" t="s">
        <v>81</v>
      </c>
      <c r="D34" s="16"/>
      <c r="E34" s="16"/>
      <c r="F34" s="16"/>
      <c r="G34" s="16"/>
      <c r="H34" s="16"/>
      <c r="I34" s="16"/>
      <c r="J34" s="16"/>
      <c r="K34" s="78" t="str">
        <f>IF($C34='4. Board Level Worksheet'!$C$5,'4. Board Level Worksheet'!$C$18,"")</f>
        <v/>
      </c>
      <c r="L34" s="78" t="str">
        <f>IF($C34='4. Board Level Worksheet'!$C$5,'4. Board Level Worksheet'!$C$19,"")</f>
        <v/>
      </c>
      <c r="M34" s="80" t="str">
        <f>IF($C34='4. Board Level Worksheet'!$C$5,'4. Board Level Worksheet'!$C$21,"")</f>
        <v/>
      </c>
      <c r="N34" s="80" t="str">
        <f>IF($C34='4. Board Level Worksheet'!$C$5,'4. Board Level Worksheet'!$C$28,"")</f>
        <v/>
      </c>
      <c r="O34" s="80" t="str">
        <f>IF($C34='4. Board Level Worksheet'!$C$5,'4. Board Level Worksheet'!#REF!,"")</f>
        <v/>
      </c>
      <c r="P34" t="s">
        <v>81</v>
      </c>
      <c r="Q34" s="78">
        <v>0.10199999999999999</v>
      </c>
      <c r="R34" s="78">
        <v>0.10199999999999999</v>
      </c>
      <c r="S34" s="78">
        <v>4.2092999999999998E-2</v>
      </c>
      <c r="T34" s="78">
        <v>7.0000000000000001E-3</v>
      </c>
      <c r="U34" s="79">
        <v>58</v>
      </c>
      <c r="V34" s="79">
        <f t="shared" si="0"/>
        <v>5.8000000000000003E-2</v>
      </c>
    </row>
    <row r="35" spans="1:22" x14ac:dyDescent="0.25">
      <c r="A35">
        <v>33</v>
      </c>
      <c r="B35" s="14" t="s">
        <v>37</v>
      </c>
      <c r="C35" t="s">
        <v>82</v>
      </c>
      <c r="D35" s="16"/>
      <c r="E35" s="16"/>
      <c r="F35" s="16"/>
      <c r="G35" s="16"/>
      <c r="H35" s="16"/>
      <c r="I35" s="16"/>
      <c r="J35" s="16"/>
      <c r="K35" s="78" t="str">
        <f>IF($C35='4. Board Level Worksheet'!$C$5,'4. Board Level Worksheet'!$C$18,"")</f>
        <v/>
      </c>
      <c r="L35" s="78" t="str">
        <f>IF($C35='4. Board Level Worksheet'!$C$5,'4. Board Level Worksheet'!$C$19,"")</f>
        <v/>
      </c>
      <c r="M35" s="80" t="str">
        <f>IF($C35='4. Board Level Worksheet'!$C$5,'4. Board Level Worksheet'!$C$21,"")</f>
        <v/>
      </c>
      <c r="N35" s="80" t="str">
        <f>IF($C35='4. Board Level Worksheet'!$C$5,'4. Board Level Worksheet'!$C$28,"")</f>
        <v/>
      </c>
      <c r="O35" s="80" t="str">
        <f>IF($C35='4. Board Level Worksheet'!$C$5,'4. Board Level Worksheet'!#REF!,"")</f>
        <v/>
      </c>
      <c r="P35" t="s">
        <v>82</v>
      </c>
      <c r="Q35" s="78">
        <v>0.1009</v>
      </c>
      <c r="R35" s="78">
        <v>0.1009</v>
      </c>
      <c r="S35" s="78">
        <v>5.1728000000000003E-2</v>
      </c>
      <c r="T35" s="78">
        <v>8.0000000000000002E-3</v>
      </c>
      <c r="U35" s="79">
        <v>215</v>
      </c>
      <c r="V35" s="79">
        <f t="shared" si="0"/>
        <v>0.215</v>
      </c>
    </row>
    <row r="36" spans="1:22" x14ac:dyDescent="0.25">
      <c r="A36">
        <v>34</v>
      </c>
      <c r="B36" s="14">
        <v>31</v>
      </c>
      <c r="C36" t="s">
        <v>83</v>
      </c>
      <c r="D36" s="16"/>
      <c r="E36" s="16"/>
      <c r="F36" s="16"/>
      <c r="G36" s="16"/>
      <c r="H36" s="16"/>
      <c r="I36" s="16"/>
      <c r="J36" s="16"/>
      <c r="K36" s="78" t="str">
        <f>IF($C36='4. Board Level Worksheet'!$C$5,'4. Board Level Worksheet'!$C$18,"")</f>
        <v/>
      </c>
      <c r="L36" s="78" t="str">
        <f>IF($C36='4. Board Level Worksheet'!$C$5,'4. Board Level Worksheet'!$C$19,"")</f>
        <v/>
      </c>
      <c r="M36" s="80" t="str">
        <f>IF($C36='4. Board Level Worksheet'!$C$5,'4. Board Level Worksheet'!$C$21,"")</f>
        <v/>
      </c>
      <c r="N36" s="80" t="str">
        <f>IF($C36='4. Board Level Worksheet'!$C$5,'4. Board Level Worksheet'!$C$28,"")</f>
        <v/>
      </c>
      <c r="O36" s="80" t="str">
        <f>IF($C36='4. Board Level Worksheet'!$C$5,'4. Board Level Worksheet'!#REF!,"")</f>
        <v/>
      </c>
      <c r="P36" t="s">
        <v>83</v>
      </c>
      <c r="Q36" s="78">
        <v>0.15670000000000001</v>
      </c>
      <c r="R36" s="78">
        <v>0.15670000000000001</v>
      </c>
      <c r="S36" s="78">
        <v>6.7409999999999998E-2</v>
      </c>
      <c r="T36" s="78">
        <v>1.0999999999999999E-2</v>
      </c>
      <c r="U36" s="79">
        <v>56</v>
      </c>
      <c r="V36" s="79">
        <f t="shared" si="0"/>
        <v>5.6000000000000001E-2</v>
      </c>
    </row>
    <row r="37" spans="1:22" x14ac:dyDescent="0.25">
      <c r="A37">
        <v>35</v>
      </c>
      <c r="B37" s="14">
        <v>32</v>
      </c>
      <c r="C37" t="s">
        <v>84</v>
      </c>
      <c r="D37" s="16"/>
      <c r="E37" s="16"/>
      <c r="F37" s="16"/>
      <c r="G37" s="16"/>
      <c r="H37" s="16"/>
      <c r="I37" s="16"/>
      <c r="J37" s="16"/>
      <c r="K37" s="78" t="str">
        <f>IF($C37='4. Board Level Worksheet'!$C$5,'4. Board Level Worksheet'!$C$18,"")</f>
        <v/>
      </c>
      <c r="L37" s="78" t="str">
        <f>IF($C37='4. Board Level Worksheet'!$C$5,'4. Board Level Worksheet'!$C$19,"")</f>
        <v/>
      </c>
      <c r="M37" s="80" t="str">
        <f>IF($C37='4. Board Level Worksheet'!$C$5,'4. Board Level Worksheet'!$C$21,"")</f>
        <v/>
      </c>
      <c r="N37" s="80" t="str">
        <f>IF($C37='4. Board Level Worksheet'!$C$5,'4. Board Level Worksheet'!$C$28,"")</f>
        <v/>
      </c>
      <c r="O37" s="80" t="str">
        <f>IF($C37='4. Board Level Worksheet'!$C$5,'4. Board Level Worksheet'!#REF!,"")</f>
        <v/>
      </c>
      <c r="P37" t="s">
        <v>84</v>
      </c>
      <c r="Q37" s="78">
        <v>0.1764</v>
      </c>
      <c r="R37" s="78">
        <v>0.1764</v>
      </c>
      <c r="S37" s="78">
        <v>9.3118000000000006E-2</v>
      </c>
      <c r="T37" s="78">
        <v>1.4E-2</v>
      </c>
      <c r="U37" s="79">
        <v>37</v>
      </c>
      <c r="V37" s="79">
        <f t="shared" si="0"/>
        <v>3.6999999999999998E-2</v>
      </c>
    </row>
    <row r="38" spans="1:22" x14ac:dyDescent="0.25">
      <c r="A38">
        <v>36</v>
      </c>
      <c r="B38" s="14" t="s">
        <v>38</v>
      </c>
      <c r="C38" t="s">
        <v>85</v>
      </c>
      <c r="D38" s="16"/>
      <c r="E38" s="16"/>
      <c r="F38" s="16"/>
      <c r="G38" s="16"/>
      <c r="H38" s="16"/>
      <c r="I38" s="16"/>
      <c r="J38" s="16"/>
      <c r="K38" s="78" t="str">
        <f>IF($C38='4. Board Level Worksheet'!$C$5,'4. Board Level Worksheet'!$C$18,"")</f>
        <v/>
      </c>
      <c r="L38" s="78" t="str">
        <f>IF($C38='4. Board Level Worksheet'!$C$5,'4. Board Level Worksheet'!$C$19,"")</f>
        <v/>
      </c>
      <c r="M38" s="80" t="str">
        <f>IF($C38='4. Board Level Worksheet'!$C$5,'4. Board Level Worksheet'!$C$21,"")</f>
        <v/>
      </c>
      <c r="N38" s="80" t="str">
        <f>IF($C38='4. Board Level Worksheet'!$C$5,'4. Board Level Worksheet'!$C$28,"")</f>
        <v/>
      </c>
      <c r="O38" s="80" t="str">
        <f>IF($C38='4. Board Level Worksheet'!$C$5,'4. Board Level Worksheet'!#REF!,"")</f>
        <v/>
      </c>
      <c r="P38" t="s">
        <v>85</v>
      </c>
      <c r="Q38" s="78">
        <v>5.0700000000000002E-2</v>
      </c>
      <c r="R38" s="78">
        <v>5.0700000000000002E-2</v>
      </c>
      <c r="S38" s="78">
        <v>2.0788999999999998E-2</v>
      </c>
      <c r="T38" s="78">
        <v>6.0000000000000001E-3</v>
      </c>
      <c r="U38" s="79">
        <v>7</v>
      </c>
      <c r="V38" s="79">
        <f t="shared" si="0"/>
        <v>7.0000000000000001E-3</v>
      </c>
    </row>
    <row r="39" spans="1:22" x14ac:dyDescent="0.25">
      <c r="A39">
        <v>37</v>
      </c>
      <c r="B39" s="14" t="s">
        <v>39</v>
      </c>
      <c r="C39" t="s">
        <v>86</v>
      </c>
      <c r="D39" s="16"/>
      <c r="E39" s="16"/>
      <c r="F39" s="16"/>
      <c r="G39" s="16"/>
      <c r="H39" s="16"/>
      <c r="I39" s="16"/>
      <c r="J39" s="16"/>
      <c r="K39" s="78" t="str">
        <f>IF($C39='4. Board Level Worksheet'!$C$5,'4. Board Level Worksheet'!$C$18,"")</f>
        <v/>
      </c>
      <c r="L39" s="78" t="str">
        <f>IF($C39='4. Board Level Worksheet'!$C$5,'4. Board Level Worksheet'!$C$19,"")</f>
        <v/>
      </c>
      <c r="M39" s="80" t="str">
        <f>IF($C39='4. Board Level Worksheet'!$C$5,'4. Board Level Worksheet'!$C$21,"")</f>
        <v/>
      </c>
      <c r="N39" s="80" t="str">
        <f>IF($C39='4. Board Level Worksheet'!$C$5,'4. Board Level Worksheet'!$C$28,"")</f>
        <v/>
      </c>
      <c r="O39" s="80" t="str">
        <f>IF($C39='4. Board Level Worksheet'!$C$5,'4. Board Level Worksheet'!#REF!,"")</f>
        <v/>
      </c>
      <c r="P39" t="s">
        <v>86</v>
      </c>
      <c r="Q39" s="78">
        <v>4.2900000000000001E-2</v>
      </c>
      <c r="R39" s="78">
        <v>4.2900000000000001E-2</v>
      </c>
      <c r="S39" s="78">
        <v>1.6799000000000001E-2</v>
      </c>
      <c r="T39" s="78">
        <v>4.0000000000000001E-3</v>
      </c>
      <c r="U39" s="79">
        <v>4</v>
      </c>
      <c r="V39" s="79">
        <f t="shared" si="0"/>
        <v>4.0000000000000001E-3</v>
      </c>
    </row>
    <row r="40" spans="1:22" x14ac:dyDescent="0.25">
      <c r="A40">
        <v>38</v>
      </c>
      <c r="B40" s="14" t="s">
        <v>40</v>
      </c>
      <c r="C40" t="s">
        <v>87</v>
      </c>
      <c r="D40" s="16"/>
      <c r="E40" s="16"/>
      <c r="F40" s="16"/>
      <c r="G40" s="16"/>
      <c r="H40" s="16"/>
      <c r="I40" s="16"/>
      <c r="J40" s="16"/>
      <c r="K40" s="78" t="str">
        <f>IF($C40='4. Board Level Worksheet'!$C$5,'4. Board Level Worksheet'!$C$18,"")</f>
        <v/>
      </c>
      <c r="L40" s="78" t="str">
        <f>IF($C40='4. Board Level Worksheet'!$C$5,'4. Board Level Worksheet'!$C$19,"")</f>
        <v/>
      </c>
      <c r="M40" s="80" t="str">
        <f>IF($C40='4. Board Level Worksheet'!$C$5,'4. Board Level Worksheet'!$C$21,"")</f>
        <v/>
      </c>
      <c r="N40" s="80" t="str">
        <f>IF($C40='4. Board Level Worksheet'!$C$5,'4. Board Level Worksheet'!$C$28,"")</f>
        <v/>
      </c>
      <c r="O40" s="80" t="str">
        <f>IF($C40='4. Board Level Worksheet'!$C$5,'4. Board Level Worksheet'!#REF!,"")</f>
        <v/>
      </c>
      <c r="P40" t="s">
        <v>87</v>
      </c>
      <c r="Q40" s="78">
        <v>0.21029999999999999</v>
      </c>
      <c r="R40" s="78">
        <v>0.21029999999999999</v>
      </c>
      <c r="S40" s="78">
        <v>9.6697000000000005E-2</v>
      </c>
      <c r="T40" s="78">
        <v>1.7999999999999999E-2</v>
      </c>
      <c r="U40" s="79">
        <v>22</v>
      </c>
      <c r="V40" s="79">
        <f t="shared" si="0"/>
        <v>2.1999999999999999E-2</v>
      </c>
    </row>
    <row r="41" spans="1:22" x14ac:dyDescent="0.25">
      <c r="A41">
        <v>39</v>
      </c>
      <c r="B41" s="14" t="s">
        <v>41</v>
      </c>
      <c r="C41" t="s">
        <v>88</v>
      </c>
      <c r="D41" s="16"/>
      <c r="E41" s="16"/>
      <c r="F41" s="16"/>
      <c r="G41" s="16"/>
      <c r="H41" s="16"/>
      <c r="I41" s="16"/>
      <c r="J41" s="16"/>
      <c r="K41" s="78" t="str">
        <f>IF($C41='4. Board Level Worksheet'!$C$5,'4. Board Level Worksheet'!$C$18,"")</f>
        <v/>
      </c>
      <c r="L41" s="78" t="str">
        <f>IF($C41='4. Board Level Worksheet'!$C$5,'4. Board Level Worksheet'!$C$19,"")</f>
        <v/>
      </c>
      <c r="M41" s="80" t="str">
        <f>IF($C41='4. Board Level Worksheet'!$C$5,'4. Board Level Worksheet'!$C$21,"")</f>
        <v/>
      </c>
      <c r="N41" s="80" t="str">
        <f>IF($C41='4. Board Level Worksheet'!$C$5,'4. Board Level Worksheet'!$C$28,"")</f>
        <v/>
      </c>
      <c r="O41" s="80" t="str">
        <f>IF($C41='4. Board Level Worksheet'!$C$5,'4. Board Level Worksheet'!#REF!,"")</f>
        <v/>
      </c>
      <c r="P41" t="s">
        <v>88</v>
      </c>
      <c r="Q41" s="78">
        <v>7.7700000000000005E-2</v>
      </c>
      <c r="R41" s="78">
        <v>7.7700000000000005E-2</v>
      </c>
      <c r="S41" s="78">
        <v>2.5885999999999999E-2</v>
      </c>
      <c r="T41" s="78">
        <v>5.0000000000000001E-3</v>
      </c>
      <c r="U41" s="79">
        <v>7</v>
      </c>
      <c r="V41" s="79">
        <f t="shared" si="0"/>
        <v>7.0000000000000001E-3</v>
      </c>
    </row>
    <row r="42" spans="1:22" x14ac:dyDescent="0.25">
      <c r="A42">
        <v>40</v>
      </c>
      <c r="B42" s="14">
        <v>35</v>
      </c>
      <c r="C42" t="s">
        <v>89</v>
      </c>
      <c r="D42" s="16"/>
      <c r="E42" s="16"/>
      <c r="F42" s="16"/>
      <c r="G42" s="16"/>
      <c r="H42" s="16"/>
      <c r="I42" s="16"/>
      <c r="J42" s="16"/>
      <c r="K42" s="78" t="str">
        <f>IF($C42='4. Board Level Worksheet'!$C$5,'4. Board Level Worksheet'!$C$18,"")</f>
        <v/>
      </c>
      <c r="L42" s="78" t="str">
        <f>IF($C42='4. Board Level Worksheet'!$C$5,'4. Board Level Worksheet'!$C$19,"")</f>
        <v/>
      </c>
      <c r="M42" s="80" t="str">
        <f>IF($C42='4. Board Level Worksheet'!$C$5,'4. Board Level Worksheet'!$C$21,"")</f>
        <v/>
      </c>
      <c r="N42" s="80" t="str">
        <f>IF($C42='4. Board Level Worksheet'!$C$5,'4. Board Level Worksheet'!$C$28,"")</f>
        <v/>
      </c>
      <c r="O42" s="80" t="str">
        <f>IF($C42='4. Board Level Worksheet'!$C$5,'4. Board Level Worksheet'!#REF!,"")</f>
        <v/>
      </c>
      <c r="P42" t="s">
        <v>89</v>
      </c>
      <c r="Q42" s="78">
        <v>0.1245</v>
      </c>
      <c r="R42" s="78">
        <v>0.1245</v>
      </c>
      <c r="S42" s="78">
        <v>6.7335000000000006E-2</v>
      </c>
      <c r="T42" s="78">
        <v>1.2999999999999999E-2</v>
      </c>
      <c r="U42" s="79">
        <v>15</v>
      </c>
      <c r="V42" s="79">
        <f t="shared" si="0"/>
        <v>1.4999999999999999E-2</v>
      </c>
    </row>
    <row r="43" spans="1:22" x14ac:dyDescent="0.25">
      <c r="A43">
        <v>41</v>
      </c>
      <c r="B43" s="14">
        <v>36</v>
      </c>
      <c r="C43" t="s">
        <v>90</v>
      </c>
      <c r="D43" s="16"/>
      <c r="E43" s="16"/>
      <c r="F43" s="16"/>
      <c r="G43" s="16"/>
      <c r="H43" s="16"/>
      <c r="I43" s="16"/>
      <c r="J43" s="16"/>
      <c r="K43" s="78" t="str">
        <f>IF($C43='4. Board Level Worksheet'!$C$5,'4. Board Level Worksheet'!$C$18,"")</f>
        <v/>
      </c>
      <c r="L43" s="78" t="str">
        <f>IF($C43='4. Board Level Worksheet'!$C$5,'4. Board Level Worksheet'!$C$19,"")</f>
        <v/>
      </c>
      <c r="M43" s="80" t="str">
        <f>IF($C43='4. Board Level Worksheet'!$C$5,'4. Board Level Worksheet'!$C$21,"")</f>
        <v/>
      </c>
      <c r="N43" s="80" t="str">
        <f>IF($C43='4. Board Level Worksheet'!$C$5,'4. Board Level Worksheet'!$C$28,"")</f>
        <v/>
      </c>
      <c r="O43" s="80" t="str">
        <f>IF($C43='4. Board Level Worksheet'!$C$5,'4. Board Level Worksheet'!#REF!,"")</f>
        <v/>
      </c>
      <c r="P43" t="s">
        <v>90</v>
      </c>
      <c r="Q43" s="78">
        <v>0.1583</v>
      </c>
      <c r="R43" s="78">
        <v>0.1583</v>
      </c>
      <c r="S43" s="78">
        <v>6.6228999999999996E-2</v>
      </c>
      <c r="T43" s="78">
        <v>1.2999999999999999E-2</v>
      </c>
      <c r="U43" s="79">
        <v>52</v>
      </c>
      <c r="V43" s="79">
        <f t="shared" si="0"/>
        <v>5.1999999999999998E-2</v>
      </c>
    </row>
    <row r="44" spans="1:22" x14ac:dyDescent="0.25">
      <c r="A44">
        <v>42</v>
      </c>
      <c r="B44" s="14">
        <v>37</v>
      </c>
      <c r="C44" t="s">
        <v>91</v>
      </c>
      <c r="D44" s="16"/>
      <c r="E44" s="16"/>
      <c r="F44" s="16"/>
      <c r="G44" s="16"/>
      <c r="H44" s="16"/>
      <c r="I44" s="16"/>
      <c r="J44" s="16"/>
      <c r="K44" s="78" t="str">
        <f>IF($C44='4. Board Level Worksheet'!$C$5,'4. Board Level Worksheet'!$C$18,"")</f>
        <v/>
      </c>
      <c r="L44" s="78" t="str">
        <f>IF($C44='4. Board Level Worksheet'!$C$5,'4. Board Level Worksheet'!$C$19,"")</f>
        <v/>
      </c>
      <c r="M44" s="80" t="str">
        <f>IF($C44='4. Board Level Worksheet'!$C$5,'4. Board Level Worksheet'!$C$21,"")</f>
        <v/>
      </c>
      <c r="N44" s="80" t="str">
        <f>IF($C44='4. Board Level Worksheet'!$C$5,'4. Board Level Worksheet'!$C$28,"")</f>
        <v/>
      </c>
      <c r="O44" s="80" t="str">
        <f>IF($C44='4. Board Level Worksheet'!$C$5,'4. Board Level Worksheet'!#REF!,"")</f>
        <v/>
      </c>
      <c r="P44" t="s">
        <v>91</v>
      </c>
      <c r="Q44" s="78">
        <v>0.45450000000000002</v>
      </c>
      <c r="R44" s="78">
        <v>0.45450000000000002</v>
      </c>
      <c r="S44" s="78">
        <v>0.28309000000000001</v>
      </c>
      <c r="T44" s="78">
        <v>0.04</v>
      </c>
      <c r="U44" s="79">
        <v>167</v>
      </c>
      <c r="V44" s="79">
        <f t="shared" si="0"/>
        <v>0.16700000000000001</v>
      </c>
    </row>
    <row r="45" spans="1:22" x14ac:dyDescent="0.25">
      <c r="A45">
        <v>43</v>
      </c>
      <c r="B45" s="14">
        <v>38</v>
      </c>
      <c r="C45" t="s">
        <v>12</v>
      </c>
      <c r="D45" s="16"/>
      <c r="E45" s="16"/>
      <c r="F45" s="16"/>
      <c r="G45" s="16"/>
      <c r="H45" s="16"/>
      <c r="I45" s="16"/>
      <c r="J45" s="16"/>
      <c r="K45" s="78" t="str">
        <f>IF($C45='4. Board Level Worksheet'!$C$5,'4. Board Level Worksheet'!$C$18,"")</f>
        <v/>
      </c>
      <c r="L45" s="78" t="str">
        <f>IF($C45='4. Board Level Worksheet'!$C$5,'4. Board Level Worksheet'!$C$19,"")</f>
        <v/>
      </c>
      <c r="M45" s="80" t="str">
        <f>IF($C45='4. Board Level Worksheet'!$C$5,'4. Board Level Worksheet'!$C$21,"")</f>
        <v/>
      </c>
      <c r="N45" s="80" t="str">
        <f>IF($C45='4. Board Level Worksheet'!$C$5,'4. Board Level Worksheet'!$C$28,"")</f>
        <v/>
      </c>
      <c r="O45" s="80" t="str">
        <f>IF($C45='4. Board Level Worksheet'!$C$5,'4. Board Level Worksheet'!#REF!,"")</f>
        <v/>
      </c>
      <c r="P45" t="s">
        <v>12</v>
      </c>
      <c r="Q45" s="78">
        <v>0.52380000000000004</v>
      </c>
      <c r="R45" s="78">
        <v>0.52380000000000004</v>
      </c>
      <c r="S45" s="78">
        <v>0.30314200000000002</v>
      </c>
      <c r="T45" s="78">
        <v>0.05</v>
      </c>
      <c r="U45" s="79">
        <v>69</v>
      </c>
      <c r="V45" s="79">
        <f t="shared" si="0"/>
        <v>6.9000000000000006E-2</v>
      </c>
    </row>
    <row r="46" spans="1:22" x14ac:dyDescent="0.25">
      <c r="A46">
        <v>44</v>
      </c>
      <c r="B46" s="14">
        <v>39</v>
      </c>
      <c r="C46" t="s">
        <v>92</v>
      </c>
      <c r="D46" s="16"/>
      <c r="E46" s="16"/>
      <c r="F46" s="16"/>
      <c r="G46" s="16"/>
      <c r="H46" s="16"/>
      <c r="I46" s="16"/>
      <c r="J46" s="16"/>
      <c r="K46" s="78" t="str">
        <f>IF($C46='4. Board Level Worksheet'!$C$5,'4. Board Level Worksheet'!$C$18,"")</f>
        <v/>
      </c>
      <c r="L46" s="78" t="str">
        <f>IF($C46='4. Board Level Worksheet'!$C$5,'4. Board Level Worksheet'!$C$19,"")</f>
        <v/>
      </c>
      <c r="M46" s="80" t="str">
        <f>IF($C46='4. Board Level Worksheet'!$C$5,'4. Board Level Worksheet'!$C$21,"")</f>
        <v/>
      </c>
      <c r="N46" s="80" t="str">
        <f>IF($C46='4. Board Level Worksheet'!$C$5,'4. Board Level Worksheet'!$C$28,"")</f>
        <v/>
      </c>
      <c r="O46" s="80" t="str">
        <f>IF($C46='4. Board Level Worksheet'!$C$5,'4. Board Level Worksheet'!#REF!,"")</f>
        <v/>
      </c>
      <c r="P46" t="s">
        <v>92</v>
      </c>
      <c r="Q46" s="78">
        <v>0.22700000000000001</v>
      </c>
      <c r="R46" s="78">
        <v>0.22700000000000001</v>
      </c>
      <c r="S46" s="78">
        <v>0.12596599999999999</v>
      </c>
      <c r="T46" s="78">
        <v>2.1000000000000001E-2</v>
      </c>
      <c r="U46" s="79">
        <v>75</v>
      </c>
      <c r="V46" s="79">
        <f t="shared" si="0"/>
        <v>7.4999999999999997E-2</v>
      </c>
    </row>
    <row r="47" spans="1:22" x14ac:dyDescent="0.25">
      <c r="A47">
        <v>45</v>
      </c>
      <c r="B47" s="14">
        <v>40</v>
      </c>
      <c r="C47" t="s">
        <v>93</v>
      </c>
      <c r="D47" s="16"/>
      <c r="E47" s="16"/>
      <c r="F47" s="16"/>
      <c r="G47" s="16"/>
      <c r="H47" s="16"/>
      <c r="I47" s="16"/>
      <c r="J47" s="16"/>
      <c r="K47" s="78" t="str">
        <f>IF($C47='4. Board Level Worksheet'!$C$5,'4. Board Level Worksheet'!$C$18,"")</f>
        <v/>
      </c>
      <c r="L47" s="78" t="str">
        <f>IF($C47='4. Board Level Worksheet'!$C$5,'4. Board Level Worksheet'!$C$19,"")</f>
        <v/>
      </c>
      <c r="M47" s="80" t="str">
        <f>IF($C47='4. Board Level Worksheet'!$C$5,'4. Board Level Worksheet'!$C$21,"")</f>
        <v/>
      </c>
      <c r="N47" s="80" t="str">
        <f>IF($C47='4. Board Level Worksheet'!$C$5,'4. Board Level Worksheet'!$C$28,"")</f>
        <v/>
      </c>
      <c r="O47" s="80" t="str">
        <f>IF($C47='4. Board Level Worksheet'!$C$5,'4. Board Level Worksheet'!#REF!,"")</f>
        <v/>
      </c>
      <c r="P47" t="s">
        <v>93</v>
      </c>
      <c r="Q47" s="78">
        <v>2.0247000000000002</v>
      </c>
      <c r="R47" s="78">
        <v>2.0247000000000002</v>
      </c>
      <c r="S47" s="78">
        <v>1.2219199999999999</v>
      </c>
      <c r="T47" s="78">
        <v>0.20300000000000001</v>
      </c>
      <c r="U47" s="79">
        <v>1766</v>
      </c>
      <c r="V47" s="79">
        <f t="shared" si="0"/>
        <v>1.766</v>
      </c>
    </row>
    <row r="48" spans="1:22" x14ac:dyDescent="0.25">
      <c r="A48">
        <v>46</v>
      </c>
      <c r="B48" s="14">
        <v>41</v>
      </c>
      <c r="C48" t="s">
        <v>94</v>
      </c>
      <c r="D48" s="16"/>
      <c r="E48" s="16"/>
      <c r="F48" s="16"/>
      <c r="G48" s="16"/>
      <c r="H48" s="16"/>
      <c r="I48" s="16"/>
      <c r="J48" s="16"/>
      <c r="K48" s="78" t="str">
        <f>IF($C48='4. Board Level Worksheet'!$C$5,'4. Board Level Worksheet'!$C$18,"")</f>
        <v/>
      </c>
      <c r="L48" s="78" t="str">
        <f>IF($C48='4. Board Level Worksheet'!$C$5,'4. Board Level Worksheet'!$C$19,"")</f>
        <v/>
      </c>
      <c r="M48" s="80" t="str">
        <f>IF($C48='4. Board Level Worksheet'!$C$5,'4. Board Level Worksheet'!$C$21,"")</f>
        <v/>
      </c>
      <c r="N48" s="80" t="str">
        <f>IF($C48='4. Board Level Worksheet'!$C$5,'4. Board Level Worksheet'!$C$28,"")</f>
        <v/>
      </c>
      <c r="O48" s="80" t="str">
        <f>IF($C48='4. Board Level Worksheet'!$C$5,'4. Board Level Worksheet'!#REF!,"")</f>
        <v/>
      </c>
      <c r="P48" t="s">
        <v>94</v>
      </c>
      <c r="Q48" s="78">
        <v>0.3679</v>
      </c>
      <c r="R48" s="78">
        <v>0.3679</v>
      </c>
      <c r="S48" s="78">
        <v>0.211308</v>
      </c>
      <c r="T48" s="78">
        <v>3.2000000000000001E-2</v>
      </c>
      <c r="U48" s="79">
        <v>39</v>
      </c>
      <c r="V48" s="79">
        <f t="shared" si="0"/>
        <v>3.9E-2</v>
      </c>
    </row>
    <row r="49" spans="1:22" x14ac:dyDescent="0.25">
      <c r="A49">
        <v>47</v>
      </c>
      <c r="B49" s="14">
        <v>42</v>
      </c>
      <c r="C49" t="s">
        <v>95</v>
      </c>
      <c r="D49" s="16"/>
      <c r="E49" s="16"/>
      <c r="F49" s="16"/>
      <c r="G49" s="16"/>
      <c r="H49" s="16"/>
      <c r="I49" s="16"/>
      <c r="J49" s="16"/>
      <c r="K49" s="78">
        <f>IF($C49='4. Board Level Worksheet'!$C$5,'4. Board Level Worksheet'!$C$18,"")</f>
        <v>6.8384</v>
      </c>
      <c r="L49" s="78">
        <f>IF($C49='4. Board Level Worksheet'!$C$5,'4. Board Level Worksheet'!$C$19,"")</f>
        <v>8.5138890000000007</v>
      </c>
      <c r="M49" s="80">
        <f>IF($C49='4. Board Level Worksheet'!$C$5,'4. Board Level Worksheet'!$C$21,"")</f>
        <v>103</v>
      </c>
      <c r="N49" s="80">
        <f>IF($C49='4. Board Level Worksheet'!$C$5,'4. Board Level Worksheet'!$C$28,"")</f>
        <v>533</v>
      </c>
      <c r="O49" s="80" t="e">
        <f>IF($C49='4. Board Level Worksheet'!$C$5,'4. Board Level Worksheet'!#REF!,"")</f>
        <v>#REF!</v>
      </c>
      <c r="P49" t="s">
        <v>95</v>
      </c>
      <c r="Q49" s="78">
        <v>1.0269999999999999</v>
      </c>
      <c r="R49" s="78">
        <v>1.0269999999999999</v>
      </c>
      <c r="S49" s="78">
        <v>0.69728900000000005</v>
      </c>
      <c r="T49" s="78">
        <v>0.14099999999999999</v>
      </c>
      <c r="U49" s="79">
        <v>499</v>
      </c>
      <c r="V49" s="79">
        <f t="shared" si="0"/>
        <v>0.499</v>
      </c>
    </row>
    <row r="50" spans="1:22" x14ac:dyDescent="0.25">
      <c r="A50">
        <v>48</v>
      </c>
      <c r="B50" s="14">
        <v>43</v>
      </c>
      <c r="C50" t="s">
        <v>96</v>
      </c>
      <c r="D50" s="16"/>
      <c r="E50" s="16"/>
      <c r="F50" s="16"/>
      <c r="G50" s="16"/>
      <c r="H50" s="16"/>
      <c r="I50" s="16"/>
      <c r="J50" s="16"/>
      <c r="K50" s="78" t="str">
        <f>IF($C50='4. Board Level Worksheet'!$C$5,'4. Board Level Worksheet'!$C$18,"")</f>
        <v/>
      </c>
      <c r="L50" s="78" t="str">
        <f>IF($C50='4. Board Level Worksheet'!$C$5,'4. Board Level Worksheet'!$C$19,"")</f>
        <v/>
      </c>
      <c r="M50" s="80" t="str">
        <f>IF($C50='4. Board Level Worksheet'!$C$5,'4. Board Level Worksheet'!$C$21,"")</f>
        <v/>
      </c>
      <c r="N50" s="80" t="str">
        <f>IF($C50='4. Board Level Worksheet'!$C$5,'4. Board Level Worksheet'!$C$28,"")</f>
        <v/>
      </c>
      <c r="O50" s="80" t="str">
        <f>IF($C50='4. Board Level Worksheet'!$C$5,'4. Board Level Worksheet'!#REF!,"")</f>
        <v/>
      </c>
      <c r="P50" t="s">
        <v>96</v>
      </c>
      <c r="Q50" s="78">
        <v>1.7021999999999999</v>
      </c>
      <c r="R50" s="78">
        <v>1.7021999999999999</v>
      </c>
      <c r="S50" s="78">
        <v>1.0343929999999999</v>
      </c>
      <c r="T50" s="78">
        <v>0.13100000000000001</v>
      </c>
      <c r="U50" s="79">
        <v>160</v>
      </c>
      <c r="V50" s="79">
        <f t="shared" si="0"/>
        <v>0.16</v>
      </c>
    </row>
    <row r="51" spans="1:22" x14ac:dyDescent="0.25">
      <c r="A51">
        <v>49</v>
      </c>
      <c r="B51" s="14">
        <v>44</v>
      </c>
      <c r="C51" t="s">
        <v>97</v>
      </c>
      <c r="D51" s="16"/>
      <c r="E51" s="16"/>
      <c r="F51" s="16"/>
      <c r="G51" s="16"/>
      <c r="H51" s="16"/>
      <c r="I51" s="16"/>
      <c r="J51" s="16"/>
      <c r="K51" s="78" t="str">
        <f>IF($C51='4. Board Level Worksheet'!$C$5,'4. Board Level Worksheet'!$C$18,"")</f>
        <v/>
      </c>
      <c r="L51" s="78" t="str">
        <f>IF($C51='4. Board Level Worksheet'!$C$5,'4. Board Level Worksheet'!$C$19,"")</f>
        <v/>
      </c>
      <c r="M51" s="80" t="str">
        <f>IF($C51='4. Board Level Worksheet'!$C$5,'4. Board Level Worksheet'!$C$21,"")</f>
        <v/>
      </c>
      <c r="N51" s="80" t="str">
        <f>IF($C51='4. Board Level Worksheet'!$C$5,'4. Board Level Worksheet'!$C$28,"")</f>
        <v/>
      </c>
      <c r="O51" s="80" t="str">
        <f>IF($C51='4. Board Level Worksheet'!$C$5,'4. Board Level Worksheet'!#REF!,"")</f>
        <v/>
      </c>
      <c r="P51" t="s">
        <v>97</v>
      </c>
      <c r="Q51" s="78">
        <v>0.50039999999999996</v>
      </c>
      <c r="R51" s="78">
        <v>0.50039999999999996</v>
      </c>
      <c r="S51" s="78">
        <v>0.31176100000000001</v>
      </c>
      <c r="T51" s="78">
        <v>5.5E-2</v>
      </c>
      <c r="U51" s="79">
        <v>72</v>
      </c>
      <c r="V51" s="79">
        <f t="shared" si="0"/>
        <v>7.1999999999999995E-2</v>
      </c>
    </row>
    <row r="52" spans="1:22" x14ac:dyDescent="0.25">
      <c r="A52">
        <v>50</v>
      </c>
      <c r="B52" s="14">
        <v>45</v>
      </c>
      <c r="C52" t="s">
        <v>98</v>
      </c>
      <c r="D52" s="16"/>
      <c r="E52" s="16"/>
      <c r="F52" s="16"/>
      <c r="G52" s="16"/>
      <c r="H52" s="16"/>
      <c r="I52" s="16"/>
      <c r="J52" s="16"/>
      <c r="K52" s="78" t="str">
        <f>IF($C52='4. Board Level Worksheet'!$C$5,'4. Board Level Worksheet'!$C$18,"")</f>
        <v/>
      </c>
      <c r="L52" s="78" t="str">
        <f>IF($C52='4. Board Level Worksheet'!$C$5,'4. Board Level Worksheet'!$C$19,"")</f>
        <v/>
      </c>
      <c r="M52" s="80" t="str">
        <f>IF($C52='4. Board Level Worksheet'!$C$5,'4. Board Level Worksheet'!$C$21,"")</f>
        <v/>
      </c>
      <c r="N52" s="80" t="str">
        <f>IF($C52='4. Board Level Worksheet'!$C$5,'4. Board Level Worksheet'!$C$28,"")</f>
        <v/>
      </c>
      <c r="O52" s="80" t="str">
        <f>IF($C52='4. Board Level Worksheet'!$C$5,'4. Board Level Worksheet'!#REF!,"")</f>
        <v/>
      </c>
      <c r="P52" t="s">
        <v>98</v>
      </c>
      <c r="Q52" s="78">
        <v>0.47110000000000002</v>
      </c>
      <c r="R52" s="78">
        <v>0.47110000000000002</v>
      </c>
      <c r="S52" s="78">
        <v>0.29539599999999999</v>
      </c>
      <c r="T52" s="78">
        <v>4.7E-2</v>
      </c>
      <c r="U52" s="79">
        <v>98</v>
      </c>
      <c r="V52" s="79">
        <f t="shared" si="0"/>
        <v>9.8000000000000004E-2</v>
      </c>
    </row>
    <row r="53" spans="1:22" x14ac:dyDescent="0.25">
      <c r="A53">
        <v>51</v>
      </c>
      <c r="B53" s="14">
        <v>46</v>
      </c>
      <c r="C53" t="s">
        <v>99</v>
      </c>
      <c r="D53" s="16"/>
      <c r="E53" s="16"/>
      <c r="F53" s="16"/>
      <c r="G53" s="16"/>
      <c r="H53" s="16"/>
      <c r="I53" s="16"/>
      <c r="J53" s="16"/>
      <c r="K53" s="78" t="str">
        <f>IF($C53='4. Board Level Worksheet'!$C$5,'4. Board Level Worksheet'!$C$18,"")</f>
        <v/>
      </c>
      <c r="L53" s="78" t="str">
        <f>IF($C53='4. Board Level Worksheet'!$C$5,'4. Board Level Worksheet'!$C$19,"")</f>
        <v/>
      </c>
      <c r="M53" s="80" t="str">
        <f>IF($C53='4. Board Level Worksheet'!$C$5,'4. Board Level Worksheet'!$C$21,"")</f>
        <v/>
      </c>
      <c r="N53" s="80" t="str">
        <f>IF($C53='4. Board Level Worksheet'!$C$5,'4. Board Level Worksheet'!$C$28,"")</f>
        <v/>
      </c>
      <c r="O53" s="80" t="str">
        <f>IF($C53='4. Board Level Worksheet'!$C$5,'4. Board Level Worksheet'!#REF!,"")</f>
        <v/>
      </c>
      <c r="P53" t="s">
        <v>99</v>
      </c>
      <c r="Q53" s="78">
        <v>0.58199999999999996</v>
      </c>
      <c r="R53" s="78">
        <v>0.58199999999999996</v>
      </c>
      <c r="S53" s="78">
        <v>0.50331700000000001</v>
      </c>
      <c r="T53" s="78">
        <v>7.6999999999999999E-2</v>
      </c>
      <c r="U53" s="79">
        <v>105</v>
      </c>
      <c r="V53" s="79">
        <f t="shared" si="0"/>
        <v>0.105</v>
      </c>
    </row>
    <row r="54" spans="1:22" x14ac:dyDescent="0.25">
      <c r="A54">
        <v>52</v>
      </c>
      <c r="B54" s="14">
        <v>47</v>
      </c>
      <c r="C54" t="s">
        <v>100</v>
      </c>
      <c r="D54" s="16"/>
      <c r="E54" s="16"/>
      <c r="F54" s="16"/>
      <c r="G54" s="16"/>
      <c r="H54" s="16"/>
      <c r="I54" s="16"/>
      <c r="J54" s="16"/>
      <c r="K54" s="78" t="str">
        <f>IF($C54='4. Board Level Worksheet'!$C$5,'4. Board Level Worksheet'!$C$18,"")</f>
        <v/>
      </c>
      <c r="L54" s="78" t="str">
        <f>IF($C54='4. Board Level Worksheet'!$C$5,'4. Board Level Worksheet'!$C$19,"")</f>
        <v/>
      </c>
      <c r="M54" s="80" t="str">
        <f>IF($C54='4. Board Level Worksheet'!$C$5,'4. Board Level Worksheet'!$C$21,"")</f>
        <v/>
      </c>
      <c r="N54" s="80" t="str">
        <f>IF($C54='4. Board Level Worksheet'!$C$5,'4. Board Level Worksheet'!$C$28,"")</f>
        <v/>
      </c>
      <c r="O54" s="80" t="str">
        <f>IF($C54='4. Board Level Worksheet'!$C$5,'4. Board Level Worksheet'!#REF!,"")</f>
        <v/>
      </c>
      <c r="P54" t="s">
        <v>100</v>
      </c>
      <c r="Q54" s="78">
        <v>0.56779999999999997</v>
      </c>
      <c r="R54" s="78">
        <v>0.56779999999999997</v>
      </c>
      <c r="S54" s="78">
        <v>0.41858099999999998</v>
      </c>
      <c r="T54" s="78">
        <v>7.0000000000000007E-2</v>
      </c>
      <c r="U54" s="79">
        <v>283</v>
      </c>
      <c r="V54" s="79">
        <f t="shared" si="0"/>
        <v>0.28299999999999997</v>
      </c>
    </row>
    <row r="55" spans="1:22" x14ac:dyDescent="0.25">
      <c r="A55">
        <v>53</v>
      </c>
      <c r="B55" s="14">
        <v>48</v>
      </c>
      <c r="C55" t="s">
        <v>101</v>
      </c>
      <c r="D55" s="16"/>
      <c r="E55" s="16"/>
      <c r="F55" s="16"/>
      <c r="G55" s="16"/>
      <c r="H55" s="16"/>
      <c r="I55" s="16"/>
      <c r="J55" s="16"/>
      <c r="K55" s="78" t="str">
        <f>IF($C55='4. Board Level Worksheet'!$C$5,'4. Board Level Worksheet'!$C$18,"")</f>
        <v/>
      </c>
      <c r="L55" s="78" t="str">
        <f>IF($C55='4. Board Level Worksheet'!$C$5,'4. Board Level Worksheet'!$C$19,"")</f>
        <v/>
      </c>
      <c r="M55" s="80" t="str">
        <f>IF($C55='4. Board Level Worksheet'!$C$5,'4. Board Level Worksheet'!$C$21,"")</f>
        <v/>
      </c>
      <c r="N55" s="80" t="str">
        <f>IF($C55='4. Board Level Worksheet'!$C$5,'4. Board Level Worksheet'!$C$28,"")</f>
        <v/>
      </c>
      <c r="O55" s="80" t="str">
        <f>IF($C55='4. Board Level Worksheet'!$C$5,'4. Board Level Worksheet'!#REF!,"")</f>
        <v/>
      </c>
      <c r="P55" t="s">
        <v>101</v>
      </c>
      <c r="Q55" s="78">
        <v>0.20699999999999999</v>
      </c>
      <c r="R55" s="78">
        <v>0.20699999999999999</v>
      </c>
      <c r="S55" s="78">
        <v>0.108067</v>
      </c>
      <c r="T55" s="78">
        <v>0.02</v>
      </c>
      <c r="U55" s="79">
        <v>25</v>
      </c>
      <c r="V55" s="79">
        <f t="shared" si="0"/>
        <v>2.5000000000000001E-2</v>
      </c>
    </row>
    <row r="56" spans="1:22" x14ac:dyDescent="0.25">
      <c r="A56">
        <v>54</v>
      </c>
      <c r="B56" s="14">
        <v>49</v>
      </c>
      <c r="C56" t="s">
        <v>102</v>
      </c>
      <c r="D56" s="16"/>
      <c r="E56" s="16"/>
      <c r="F56" s="16"/>
      <c r="G56" s="16"/>
      <c r="H56" s="16"/>
      <c r="I56" s="16"/>
      <c r="J56" s="16"/>
      <c r="K56" s="78" t="str">
        <f>IF($C56='4. Board Level Worksheet'!$C$5,'4. Board Level Worksheet'!$C$18,"")</f>
        <v/>
      </c>
      <c r="L56" s="78" t="str">
        <f>IF($C56='4. Board Level Worksheet'!$C$5,'4. Board Level Worksheet'!$C$19,"")</f>
        <v/>
      </c>
      <c r="M56" s="80" t="str">
        <f>IF($C56='4. Board Level Worksheet'!$C$5,'4. Board Level Worksheet'!$C$21,"")</f>
        <v/>
      </c>
      <c r="N56" s="80" t="str">
        <f>IF($C56='4. Board Level Worksheet'!$C$5,'4. Board Level Worksheet'!$C$28,"")</f>
        <v/>
      </c>
      <c r="O56" s="80" t="str">
        <f>IF($C56='4. Board Level Worksheet'!$C$5,'4. Board Level Worksheet'!#REF!,"")</f>
        <v/>
      </c>
      <c r="P56" t="s">
        <v>102</v>
      </c>
      <c r="Q56" s="78">
        <v>0.50080000000000002</v>
      </c>
      <c r="R56" s="78">
        <v>0.50080000000000002</v>
      </c>
      <c r="S56" s="78">
        <v>0.34432600000000002</v>
      </c>
      <c r="T56" s="78">
        <v>5.1999999999999998E-2</v>
      </c>
      <c r="U56" s="79">
        <v>69</v>
      </c>
      <c r="V56" s="79">
        <f t="shared" si="0"/>
        <v>6.9000000000000006E-2</v>
      </c>
    </row>
    <row r="57" spans="1:22" x14ac:dyDescent="0.25">
      <c r="A57">
        <v>55</v>
      </c>
      <c r="B57" s="14">
        <v>50</v>
      </c>
      <c r="C57" t="s">
        <v>103</v>
      </c>
      <c r="D57" s="16"/>
      <c r="E57" s="16"/>
      <c r="F57" s="16"/>
      <c r="G57" s="16"/>
      <c r="H57" s="16"/>
      <c r="I57" s="16"/>
      <c r="J57" s="16"/>
      <c r="K57" s="78" t="str">
        <f>IF($C57='4. Board Level Worksheet'!$C$5,'4. Board Level Worksheet'!$C$18,"")</f>
        <v/>
      </c>
      <c r="L57" s="78" t="str">
        <f>IF($C57='4. Board Level Worksheet'!$C$5,'4. Board Level Worksheet'!$C$19,"")</f>
        <v/>
      </c>
      <c r="M57" s="80" t="str">
        <f>IF($C57='4. Board Level Worksheet'!$C$5,'4. Board Level Worksheet'!$C$21,"")</f>
        <v/>
      </c>
      <c r="N57" s="80" t="str">
        <f>IF($C57='4. Board Level Worksheet'!$C$5,'4. Board Level Worksheet'!$C$28,"")</f>
        <v/>
      </c>
      <c r="O57" s="80" t="str">
        <f>IF($C57='4. Board Level Worksheet'!$C$5,'4. Board Level Worksheet'!#REF!,"")</f>
        <v/>
      </c>
      <c r="P57" t="s">
        <v>103</v>
      </c>
      <c r="Q57" s="78">
        <v>0.55230000000000001</v>
      </c>
      <c r="R57" s="78">
        <v>0.55230000000000001</v>
      </c>
      <c r="S57" s="78">
        <v>0.27526099999999998</v>
      </c>
      <c r="T57" s="78">
        <v>5.7000000000000002E-2</v>
      </c>
      <c r="U57" s="79">
        <v>147</v>
      </c>
      <c r="V57" s="79">
        <f t="shared" si="0"/>
        <v>0.14699999999999999</v>
      </c>
    </row>
    <row r="58" spans="1:22" x14ac:dyDescent="0.25">
      <c r="A58">
        <v>56</v>
      </c>
      <c r="B58" s="14">
        <v>51</v>
      </c>
      <c r="C58" t="s">
        <v>104</v>
      </c>
      <c r="D58" s="16"/>
      <c r="E58" s="16"/>
      <c r="F58" s="16"/>
      <c r="G58" s="16"/>
      <c r="H58" s="16"/>
      <c r="I58" s="16"/>
      <c r="J58" s="16"/>
      <c r="K58" s="78" t="str">
        <f>IF($C58='4. Board Level Worksheet'!$C$5,'4. Board Level Worksheet'!$C$18,"")</f>
        <v/>
      </c>
      <c r="L58" s="78" t="str">
        <f>IF($C58='4. Board Level Worksheet'!$C$5,'4. Board Level Worksheet'!$C$19,"")</f>
        <v/>
      </c>
      <c r="M58" s="80" t="str">
        <f>IF($C58='4. Board Level Worksheet'!$C$5,'4. Board Level Worksheet'!$C$21,"")</f>
        <v/>
      </c>
      <c r="N58" s="80" t="str">
        <f>IF($C58='4. Board Level Worksheet'!$C$5,'4. Board Level Worksheet'!$C$28,"")</f>
        <v/>
      </c>
      <c r="O58" s="80" t="str">
        <f>IF($C58='4. Board Level Worksheet'!$C$5,'4. Board Level Worksheet'!#REF!,"")</f>
        <v/>
      </c>
      <c r="P58" t="s">
        <v>104</v>
      </c>
      <c r="Q58" s="78">
        <v>0.27979999999999999</v>
      </c>
      <c r="R58" s="78">
        <v>0.27979999999999999</v>
      </c>
      <c r="S58" s="78">
        <v>0.15335799999999999</v>
      </c>
      <c r="T58" s="78">
        <v>2.4E-2</v>
      </c>
      <c r="U58" s="79">
        <v>117</v>
      </c>
      <c r="V58" s="79">
        <f t="shared" si="0"/>
        <v>0.11700000000000001</v>
      </c>
    </row>
    <row r="59" spans="1:22" x14ac:dyDescent="0.25">
      <c r="A59">
        <v>57</v>
      </c>
      <c r="B59" s="14">
        <v>52</v>
      </c>
      <c r="C59" t="s">
        <v>105</v>
      </c>
      <c r="D59" s="16"/>
      <c r="E59" s="16"/>
      <c r="F59" s="16"/>
      <c r="G59" s="16"/>
      <c r="H59" s="16"/>
      <c r="I59" s="16"/>
      <c r="J59" s="16"/>
      <c r="K59" s="78" t="str">
        <f>IF($C59='4. Board Level Worksheet'!$C$5,'4. Board Level Worksheet'!$C$18,"")</f>
        <v/>
      </c>
      <c r="L59" s="78" t="str">
        <f>IF($C59='4. Board Level Worksheet'!$C$5,'4. Board Level Worksheet'!$C$19,"")</f>
        <v/>
      </c>
      <c r="M59" s="80" t="str">
        <f>IF($C59='4. Board Level Worksheet'!$C$5,'4. Board Level Worksheet'!$C$21,"")</f>
        <v/>
      </c>
      <c r="N59" s="80" t="str">
        <f>IF($C59='4. Board Level Worksheet'!$C$5,'4. Board Level Worksheet'!$C$28,"")</f>
        <v/>
      </c>
      <c r="O59" s="80" t="str">
        <f>IF($C59='4. Board Level Worksheet'!$C$5,'4. Board Level Worksheet'!#REF!,"")</f>
        <v/>
      </c>
      <c r="P59" t="s">
        <v>105</v>
      </c>
      <c r="Q59" s="78">
        <v>0.35439999999999999</v>
      </c>
      <c r="R59" s="78">
        <v>0.35439999999999999</v>
      </c>
      <c r="S59" s="78">
        <v>0.19218399999999999</v>
      </c>
      <c r="T59" s="78">
        <v>0.03</v>
      </c>
      <c r="U59" s="79">
        <v>178</v>
      </c>
      <c r="V59" s="79">
        <f t="shared" si="0"/>
        <v>0.17799999999999999</v>
      </c>
    </row>
    <row r="60" spans="1:22" x14ac:dyDescent="0.25">
      <c r="A60">
        <v>58</v>
      </c>
      <c r="B60" s="14">
        <v>53</v>
      </c>
      <c r="C60" t="s">
        <v>106</v>
      </c>
      <c r="D60" s="16"/>
      <c r="E60" s="16"/>
      <c r="F60" s="16"/>
      <c r="G60" s="16"/>
      <c r="H60" s="16"/>
      <c r="I60" s="16"/>
      <c r="J60" s="16"/>
      <c r="K60" s="78" t="str">
        <f>IF($C60='4. Board Level Worksheet'!$C$5,'4. Board Level Worksheet'!$C$18,"")</f>
        <v/>
      </c>
      <c r="L60" s="78" t="str">
        <f>IF($C60='4. Board Level Worksheet'!$C$5,'4. Board Level Worksheet'!$C$19,"")</f>
        <v/>
      </c>
      <c r="M60" s="80" t="str">
        <f>IF($C60='4. Board Level Worksheet'!$C$5,'4. Board Level Worksheet'!$C$21,"")</f>
        <v/>
      </c>
      <c r="N60" s="80" t="str">
        <f>IF($C60='4. Board Level Worksheet'!$C$5,'4. Board Level Worksheet'!$C$28,"")</f>
        <v/>
      </c>
      <c r="O60" s="80" t="str">
        <f>IF($C60='4. Board Level Worksheet'!$C$5,'4. Board Level Worksheet'!#REF!,"")</f>
        <v/>
      </c>
      <c r="P60" t="s">
        <v>106</v>
      </c>
      <c r="Q60" s="78">
        <v>0.95850000000000002</v>
      </c>
      <c r="R60" s="78">
        <v>0.95850000000000002</v>
      </c>
      <c r="S60" s="78">
        <v>0.64713699999999996</v>
      </c>
      <c r="T60" s="78">
        <v>8.6999999999999994E-2</v>
      </c>
      <c r="U60" s="79">
        <v>286</v>
      </c>
      <c r="V60" s="79">
        <f t="shared" si="0"/>
        <v>0.28599999999999998</v>
      </c>
    </row>
    <row r="61" spans="1:22" x14ac:dyDescent="0.25">
      <c r="A61">
        <v>59</v>
      </c>
      <c r="B61" s="14">
        <v>54</v>
      </c>
      <c r="C61" t="s">
        <v>107</v>
      </c>
      <c r="D61" s="16"/>
      <c r="E61" s="16"/>
      <c r="F61" s="16"/>
      <c r="G61" s="16"/>
      <c r="H61" s="16"/>
      <c r="I61" s="16"/>
      <c r="J61" s="16"/>
      <c r="K61" s="78" t="str">
        <f>IF($C61='4. Board Level Worksheet'!$C$5,'4. Board Level Worksheet'!$C$18,"")</f>
        <v/>
      </c>
      <c r="L61" s="78" t="str">
        <f>IF($C61='4. Board Level Worksheet'!$C$5,'4. Board Level Worksheet'!$C$19,"")</f>
        <v/>
      </c>
      <c r="M61" s="80" t="str">
        <f>IF($C61='4. Board Level Worksheet'!$C$5,'4. Board Level Worksheet'!$C$21,"")</f>
        <v/>
      </c>
      <c r="N61" s="80" t="str">
        <f>IF($C61='4. Board Level Worksheet'!$C$5,'4. Board Level Worksheet'!$C$28,"")</f>
        <v/>
      </c>
      <c r="O61" s="80" t="str">
        <f>IF($C61='4. Board Level Worksheet'!$C$5,'4. Board Level Worksheet'!#REF!,"")</f>
        <v/>
      </c>
      <c r="P61" t="s">
        <v>107</v>
      </c>
      <c r="Q61" s="78">
        <v>0.1948</v>
      </c>
      <c r="R61" s="78">
        <v>0.1948</v>
      </c>
      <c r="S61" s="78">
        <v>7.5458999999999998E-2</v>
      </c>
      <c r="T61" s="78">
        <v>1.4E-2</v>
      </c>
      <c r="U61" s="79">
        <v>104</v>
      </c>
      <c r="V61" s="79">
        <f t="shared" si="0"/>
        <v>0.104</v>
      </c>
    </row>
    <row r="62" spans="1:22" x14ac:dyDescent="0.25">
      <c r="A62">
        <v>60</v>
      </c>
      <c r="B62" s="14">
        <v>55</v>
      </c>
      <c r="C62" t="s">
        <v>108</v>
      </c>
      <c r="D62" s="16"/>
      <c r="E62" s="16"/>
      <c r="F62" s="16"/>
      <c r="G62" s="16"/>
      <c r="H62" s="16"/>
      <c r="I62" s="16"/>
      <c r="J62" s="16"/>
      <c r="K62" s="78" t="str">
        <f>IF($C62='4. Board Level Worksheet'!$C$5,'4. Board Level Worksheet'!$C$18,"")</f>
        <v/>
      </c>
      <c r="L62" s="78" t="str">
        <f>IF($C62='4. Board Level Worksheet'!$C$5,'4. Board Level Worksheet'!$C$19,"")</f>
        <v/>
      </c>
      <c r="M62" s="80" t="str">
        <f>IF($C62='4. Board Level Worksheet'!$C$5,'4. Board Level Worksheet'!$C$21,"")</f>
        <v/>
      </c>
      <c r="N62" s="80" t="str">
        <f>IF($C62='4. Board Level Worksheet'!$C$5,'4. Board Level Worksheet'!$C$28,"")</f>
        <v/>
      </c>
      <c r="O62" s="80" t="str">
        <f>IF($C62='4. Board Level Worksheet'!$C$5,'4. Board Level Worksheet'!#REF!,"")</f>
        <v/>
      </c>
      <c r="P62" t="s">
        <v>108</v>
      </c>
      <c r="Q62" s="78">
        <v>0.35039999999999999</v>
      </c>
      <c r="R62" s="78">
        <v>0.35039999999999999</v>
      </c>
      <c r="S62" s="78">
        <v>0.166326</v>
      </c>
      <c r="T62" s="78">
        <v>8.9999999999999993E-3</v>
      </c>
      <c r="U62" s="79">
        <v>204</v>
      </c>
      <c r="V62" s="79">
        <f t="shared" si="0"/>
        <v>0.20399999999999999</v>
      </c>
    </row>
    <row r="63" spans="1:22" x14ac:dyDescent="0.25">
      <c r="A63">
        <v>61</v>
      </c>
      <c r="B63" s="14">
        <v>56</v>
      </c>
      <c r="C63" t="s">
        <v>13</v>
      </c>
      <c r="D63" s="16"/>
      <c r="E63" s="16"/>
      <c r="F63" s="16"/>
      <c r="G63" s="16"/>
      <c r="H63" s="16"/>
      <c r="I63" s="16"/>
      <c r="J63" s="16"/>
      <c r="K63" s="78" t="str">
        <f>IF($C63='4. Board Level Worksheet'!$C$5,'4. Board Level Worksheet'!$C$18,"")</f>
        <v/>
      </c>
      <c r="L63" s="78" t="str">
        <f>IF($C63='4. Board Level Worksheet'!$C$5,'4. Board Level Worksheet'!$C$19,"")</f>
        <v/>
      </c>
      <c r="M63" s="80" t="str">
        <f>IF($C63='4. Board Level Worksheet'!$C$5,'4. Board Level Worksheet'!$C$21,"")</f>
        <v/>
      </c>
      <c r="N63" s="80" t="str">
        <f>IF($C63='4. Board Level Worksheet'!$C$5,'4. Board Level Worksheet'!$C$28,"")</f>
        <v/>
      </c>
      <c r="O63" s="80" t="str">
        <f>IF($C63='4. Board Level Worksheet'!$C$5,'4. Board Level Worksheet'!#REF!,"")</f>
        <v/>
      </c>
      <c r="P63" t="s">
        <v>13</v>
      </c>
      <c r="Q63" s="78">
        <v>6.9099999999999995E-2</v>
      </c>
      <c r="R63" s="78">
        <v>6.9099999999999995E-2</v>
      </c>
      <c r="S63" s="78">
        <v>5.2442000000000003E-2</v>
      </c>
      <c r="T63" s="78">
        <v>0.01</v>
      </c>
      <c r="U63" s="79">
        <v>16</v>
      </c>
      <c r="V63" s="79">
        <f t="shared" si="0"/>
        <v>1.6E-2</v>
      </c>
    </row>
    <row r="64" spans="1:22" x14ac:dyDescent="0.25">
      <c r="A64">
        <v>62</v>
      </c>
      <c r="B64" s="14">
        <v>57</v>
      </c>
      <c r="C64" t="s">
        <v>14</v>
      </c>
      <c r="D64" s="16"/>
      <c r="E64" s="16"/>
      <c r="F64" s="16"/>
      <c r="G64" s="16"/>
      <c r="H64" s="16"/>
      <c r="I64" s="16"/>
      <c r="J64" s="16"/>
      <c r="K64" s="78" t="str">
        <f>IF($C64='4. Board Level Worksheet'!$C$5,'4. Board Level Worksheet'!$C$18,"")</f>
        <v/>
      </c>
      <c r="L64" s="78" t="str">
        <f>IF($C64='4. Board Level Worksheet'!$C$5,'4. Board Level Worksheet'!$C$19,"")</f>
        <v/>
      </c>
      <c r="M64" s="80" t="str">
        <f>IF($C64='4. Board Level Worksheet'!$C$5,'4. Board Level Worksheet'!$C$21,"")</f>
        <v/>
      </c>
      <c r="N64" s="80" t="str">
        <f>IF($C64='4. Board Level Worksheet'!$C$5,'4. Board Level Worksheet'!$C$28,"")</f>
        <v/>
      </c>
      <c r="O64" s="80" t="str">
        <f>IF($C64='4. Board Level Worksheet'!$C$5,'4. Board Level Worksheet'!#REF!,"")</f>
        <v/>
      </c>
      <c r="P64" t="s">
        <v>14</v>
      </c>
      <c r="Q64" s="78">
        <v>0.14949999999999999</v>
      </c>
      <c r="R64" s="78">
        <v>0.14949999999999999</v>
      </c>
      <c r="S64" s="78">
        <v>7.7235999999999999E-2</v>
      </c>
      <c r="T64" s="78">
        <v>1.0999999999999999E-2</v>
      </c>
      <c r="U64" s="79">
        <v>36</v>
      </c>
      <c r="V64" s="79">
        <f t="shared" si="0"/>
        <v>3.5999999999999997E-2</v>
      </c>
    </row>
    <row r="65" spans="1:22" x14ac:dyDescent="0.25">
      <c r="A65">
        <v>63</v>
      </c>
      <c r="B65" s="14">
        <v>58</v>
      </c>
      <c r="C65" t="s">
        <v>15</v>
      </c>
      <c r="D65" s="16"/>
      <c r="E65" s="16"/>
      <c r="F65" s="16"/>
      <c r="G65" s="16"/>
      <c r="H65" s="16"/>
      <c r="I65" s="16"/>
      <c r="J65" s="16"/>
      <c r="K65" s="78" t="str">
        <f>IF($C65='4. Board Level Worksheet'!$C$5,'4. Board Level Worksheet'!$C$18,"")</f>
        <v/>
      </c>
      <c r="L65" s="78" t="str">
        <f>IF($C65='4. Board Level Worksheet'!$C$5,'4. Board Level Worksheet'!$C$19,"")</f>
        <v/>
      </c>
      <c r="M65" s="80" t="str">
        <f>IF($C65='4. Board Level Worksheet'!$C$5,'4. Board Level Worksheet'!$C$21,"")</f>
        <v/>
      </c>
      <c r="N65" s="80" t="str">
        <f>IF($C65='4. Board Level Worksheet'!$C$5,'4. Board Level Worksheet'!$C$28,"")</f>
        <v/>
      </c>
      <c r="O65" s="80" t="str">
        <f>IF($C65='4. Board Level Worksheet'!$C$5,'4. Board Level Worksheet'!#REF!,"")</f>
        <v/>
      </c>
      <c r="P65" t="s">
        <v>15</v>
      </c>
      <c r="Q65" s="78">
        <v>0.50949999999999995</v>
      </c>
      <c r="R65" s="78">
        <v>0.50949999999999995</v>
      </c>
      <c r="S65" s="78">
        <v>0.23052700000000001</v>
      </c>
      <c r="T65" s="78">
        <v>4.4999999999999998E-2</v>
      </c>
      <c r="U65" s="79">
        <v>67</v>
      </c>
      <c r="V65" s="79">
        <f t="shared" si="0"/>
        <v>6.7000000000000004E-2</v>
      </c>
    </row>
    <row r="66" spans="1:22" x14ac:dyDescent="0.25">
      <c r="A66">
        <v>64</v>
      </c>
      <c r="B66" s="14">
        <v>59</v>
      </c>
      <c r="C66" t="s">
        <v>16</v>
      </c>
      <c r="D66" s="16"/>
      <c r="E66" s="16"/>
      <c r="F66" s="16"/>
      <c r="G66" s="16"/>
      <c r="H66" s="16"/>
      <c r="I66" s="16"/>
      <c r="J66" s="16"/>
      <c r="K66" s="78" t="str">
        <f>IF($C66='4. Board Level Worksheet'!$C$5,'4. Board Level Worksheet'!$C$18,"")</f>
        <v/>
      </c>
      <c r="L66" s="78" t="str">
        <f>IF($C66='4. Board Level Worksheet'!$C$5,'4. Board Level Worksheet'!$C$19,"")</f>
        <v/>
      </c>
      <c r="M66" s="80" t="str">
        <f>IF($C66='4. Board Level Worksheet'!$C$5,'4. Board Level Worksheet'!$C$21,"")</f>
        <v/>
      </c>
      <c r="N66" s="80" t="str">
        <f>IF($C66='4. Board Level Worksheet'!$C$5,'4. Board Level Worksheet'!$C$28,"")</f>
        <v/>
      </c>
      <c r="O66" s="80" t="str">
        <f>IF($C66='4. Board Level Worksheet'!$C$5,'4. Board Level Worksheet'!#REF!,"")</f>
        <v/>
      </c>
      <c r="P66" t="s">
        <v>16</v>
      </c>
      <c r="Q66" s="78">
        <v>0.39029999999999998</v>
      </c>
      <c r="R66" s="78">
        <v>0.39029999999999998</v>
      </c>
      <c r="S66" s="78">
        <v>0.26666299999999998</v>
      </c>
      <c r="T66" s="78">
        <v>4.4999999999999998E-2</v>
      </c>
      <c r="U66" s="79">
        <v>192</v>
      </c>
      <c r="V66" s="79">
        <f t="shared" si="0"/>
        <v>0.192</v>
      </c>
    </row>
    <row r="67" spans="1:22" x14ac:dyDescent="0.25">
      <c r="A67">
        <v>65</v>
      </c>
      <c r="B67" s="14" t="s">
        <v>42</v>
      </c>
      <c r="C67" t="s">
        <v>17</v>
      </c>
      <c r="D67" s="16"/>
      <c r="E67" s="16"/>
      <c r="F67" s="16"/>
      <c r="G67" s="16"/>
      <c r="H67" s="16"/>
      <c r="I67" s="16"/>
      <c r="J67" s="16"/>
      <c r="K67" s="78" t="str">
        <f>IF($C67='4. Board Level Worksheet'!$C$5,'4. Board Level Worksheet'!$C$18,"")</f>
        <v/>
      </c>
      <c r="L67" s="78" t="str">
        <f>IF($C67='4. Board Level Worksheet'!$C$5,'4. Board Level Worksheet'!$C$19,"")</f>
        <v/>
      </c>
      <c r="M67" s="80" t="str">
        <f>IF($C67='4. Board Level Worksheet'!$C$5,'4. Board Level Worksheet'!$C$21,"")</f>
        <v/>
      </c>
      <c r="N67" s="80" t="str">
        <f>IF($C67='4. Board Level Worksheet'!$C$5,'4. Board Level Worksheet'!$C$28,"")</f>
        <v/>
      </c>
      <c r="O67" s="80" t="str">
        <f>IF($C67='4. Board Level Worksheet'!$C$5,'4. Board Level Worksheet'!#REF!,"")</f>
        <v/>
      </c>
      <c r="P67" t="s">
        <v>17</v>
      </c>
      <c r="Q67" s="78">
        <v>0.3367</v>
      </c>
      <c r="R67" s="78">
        <v>0.3367</v>
      </c>
      <c r="S67" s="78">
        <v>0.12409100000000001</v>
      </c>
      <c r="T67" s="78">
        <v>1.7000000000000001E-2</v>
      </c>
      <c r="U67" s="79">
        <v>170</v>
      </c>
      <c r="V67" s="79">
        <f t="shared" si="0"/>
        <v>0.17</v>
      </c>
    </row>
    <row r="68" spans="1:22" x14ac:dyDescent="0.25">
      <c r="A68">
        <v>66</v>
      </c>
      <c r="B68" s="14" t="s">
        <v>43</v>
      </c>
      <c r="C68" t="s">
        <v>18</v>
      </c>
      <c r="D68" s="16"/>
      <c r="E68" s="16"/>
      <c r="F68" s="16"/>
      <c r="G68" s="16"/>
      <c r="H68" s="16"/>
      <c r="I68" s="16"/>
      <c r="J68" s="16"/>
      <c r="K68" s="78" t="str">
        <f>IF($C68='4. Board Level Worksheet'!$C$5,'4. Board Level Worksheet'!$C$18,"")</f>
        <v/>
      </c>
      <c r="L68" s="78" t="str">
        <f>IF($C68='4. Board Level Worksheet'!$C$5,'4. Board Level Worksheet'!$C$19,"")</f>
        <v/>
      </c>
      <c r="M68" s="80" t="str">
        <f>IF($C68='4. Board Level Worksheet'!$C$5,'4. Board Level Worksheet'!$C$21,"")</f>
        <v/>
      </c>
      <c r="N68" s="80" t="str">
        <f>IF($C68='4. Board Level Worksheet'!$C$5,'4. Board Level Worksheet'!$C$28,"")</f>
        <v/>
      </c>
      <c r="O68" s="80" t="str">
        <f>IF($C68='4. Board Level Worksheet'!$C$5,'4. Board Level Worksheet'!#REF!,"")</f>
        <v/>
      </c>
      <c r="P68" t="s">
        <v>18</v>
      </c>
      <c r="Q68" s="78">
        <v>0.10730000000000001</v>
      </c>
      <c r="R68" s="78">
        <v>0.10730000000000001</v>
      </c>
      <c r="S68" s="78">
        <v>6.3603999999999994E-2</v>
      </c>
      <c r="T68" s="78">
        <v>0.01</v>
      </c>
      <c r="U68" s="79">
        <v>69</v>
      </c>
      <c r="V68" s="79">
        <f t="shared" ref="V68:V78" si="1">U68*1000/1000000</f>
        <v>6.9000000000000006E-2</v>
      </c>
    </row>
    <row r="69" spans="1:22" x14ac:dyDescent="0.25">
      <c r="A69">
        <v>67</v>
      </c>
      <c r="B69" s="14">
        <v>61</v>
      </c>
      <c r="C69" t="s">
        <v>19</v>
      </c>
      <c r="D69" s="16"/>
      <c r="E69" s="16"/>
      <c r="F69" s="16"/>
      <c r="G69" s="16"/>
      <c r="H69" s="16"/>
      <c r="I69" s="16"/>
      <c r="J69" s="16"/>
      <c r="K69" s="78" t="str">
        <f>IF($C69='4. Board Level Worksheet'!$C$5,'4. Board Level Worksheet'!$C$18,"")</f>
        <v/>
      </c>
      <c r="L69" s="78" t="str">
        <f>IF($C69='4. Board Level Worksheet'!$C$5,'4. Board Level Worksheet'!$C$19,"")</f>
        <v/>
      </c>
      <c r="M69" s="80" t="str">
        <f>IF($C69='4. Board Level Worksheet'!$C$5,'4. Board Level Worksheet'!$C$21,"")</f>
        <v/>
      </c>
      <c r="N69" s="80" t="str">
        <f>IF($C69='4. Board Level Worksheet'!$C$5,'4. Board Level Worksheet'!$C$28,"")</f>
        <v/>
      </c>
      <c r="O69" s="80" t="str">
        <f>IF($C69='4. Board Level Worksheet'!$C$5,'4. Board Level Worksheet'!#REF!,"")</f>
        <v/>
      </c>
      <c r="P69" t="s">
        <v>19</v>
      </c>
      <c r="Q69" s="78">
        <v>0.37</v>
      </c>
      <c r="R69" s="78">
        <v>0.37</v>
      </c>
      <c r="S69" s="78">
        <v>0.119952</v>
      </c>
      <c r="T69" s="78">
        <v>2.8000000000000001E-2</v>
      </c>
      <c r="U69" s="79">
        <v>385</v>
      </c>
      <c r="V69" s="79">
        <f t="shared" si="1"/>
        <v>0.38500000000000001</v>
      </c>
    </row>
    <row r="70" spans="1:22" x14ac:dyDescent="0.25">
      <c r="A70">
        <v>68</v>
      </c>
      <c r="B70" s="14">
        <v>62</v>
      </c>
      <c r="C70" t="s">
        <v>20</v>
      </c>
      <c r="D70" s="16"/>
      <c r="E70" s="16"/>
      <c r="F70" s="16"/>
      <c r="G70" s="16"/>
      <c r="H70" s="16"/>
      <c r="I70" s="16"/>
      <c r="J70" s="16"/>
      <c r="K70" s="78" t="str">
        <f>IF($C70='4. Board Level Worksheet'!$C$5,'4. Board Level Worksheet'!$C$18,"")</f>
        <v/>
      </c>
      <c r="L70" s="78" t="str">
        <f>IF($C70='4. Board Level Worksheet'!$C$5,'4. Board Level Worksheet'!$C$19,"")</f>
        <v/>
      </c>
      <c r="M70" s="80" t="str">
        <f>IF($C70='4. Board Level Worksheet'!$C$5,'4. Board Level Worksheet'!$C$21,"")</f>
        <v/>
      </c>
      <c r="N70" s="80" t="str">
        <f>IF($C70='4. Board Level Worksheet'!$C$5,'4. Board Level Worksheet'!$C$28,"")</f>
        <v/>
      </c>
      <c r="O70" s="80" t="str">
        <f>IF($C70='4. Board Level Worksheet'!$C$5,'4. Board Level Worksheet'!#REF!,"")</f>
        <v/>
      </c>
      <c r="P70" t="s">
        <v>20</v>
      </c>
      <c r="Q70" s="78">
        <v>3.5799999999999998E-2</v>
      </c>
      <c r="R70" s="78">
        <v>3.5799999999999998E-2</v>
      </c>
      <c r="S70" s="78">
        <v>2.3341000000000001E-2</v>
      </c>
      <c r="T70" s="78">
        <v>5.0000000000000001E-3</v>
      </c>
      <c r="U70" s="79">
        <v>11</v>
      </c>
      <c r="V70" s="79">
        <f t="shared" si="1"/>
        <v>1.0999999999999999E-2</v>
      </c>
    </row>
    <row r="71" spans="1:22" x14ac:dyDescent="0.25">
      <c r="A71">
        <v>69</v>
      </c>
      <c r="B71" s="14">
        <v>63</v>
      </c>
      <c r="C71" t="s">
        <v>21</v>
      </c>
      <c r="D71" s="16"/>
      <c r="E71" s="16"/>
      <c r="F71" s="16"/>
      <c r="G71" s="16"/>
      <c r="H71" s="16"/>
      <c r="I71" s="16"/>
      <c r="J71" s="16"/>
      <c r="K71" s="78" t="str">
        <f>IF($C71='4. Board Level Worksheet'!$C$5,'4. Board Level Worksheet'!$C$18,"")</f>
        <v/>
      </c>
      <c r="L71" s="78" t="str">
        <f>IF($C71='4. Board Level Worksheet'!$C$5,'4. Board Level Worksheet'!$C$19,"")</f>
        <v/>
      </c>
      <c r="M71" s="80" t="str">
        <f>IF($C71='4. Board Level Worksheet'!$C$5,'4. Board Level Worksheet'!$C$21,"")</f>
        <v/>
      </c>
      <c r="N71" s="80" t="str">
        <f>IF($C71='4. Board Level Worksheet'!$C$5,'4. Board Level Worksheet'!$C$28,"")</f>
        <v/>
      </c>
      <c r="O71" s="80" t="str">
        <f>IF($C71='4. Board Level Worksheet'!$C$5,'4. Board Level Worksheet'!#REF!,"")</f>
        <v/>
      </c>
      <c r="P71" t="s">
        <v>21</v>
      </c>
      <c r="Q71" s="78">
        <v>0.29149999999999998</v>
      </c>
      <c r="R71" s="78">
        <v>0.29149999999999998</v>
      </c>
      <c r="S71" s="78">
        <v>0.16191700000000001</v>
      </c>
      <c r="T71" s="78">
        <v>3.6999999999999998E-2</v>
      </c>
      <c r="U71" s="79">
        <v>45</v>
      </c>
      <c r="V71" s="79">
        <f t="shared" si="1"/>
        <v>4.4999999999999998E-2</v>
      </c>
    </row>
    <row r="72" spans="1:22" x14ac:dyDescent="0.25">
      <c r="A72">
        <v>70</v>
      </c>
      <c r="B72" s="14">
        <v>64</v>
      </c>
      <c r="C72" t="s">
        <v>22</v>
      </c>
      <c r="D72" s="16"/>
      <c r="E72" s="16"/>
      <c r="F72" s="16"/>
      <c r="G72" s="16"/>
      <c r="H72" s="16"/>
      <c r="I72" s="16"/>
      <c r="J72" s="16"/>
      <c r="K72" s="78" t="str">
        <f>IF($C72='4. Board Level Worksheet'!$C$5,'4. Board Level Worksheet'!$C$18,"")</f>
        <v/>
      </c>
      <c r="L72" s="78" t="str">
        <f>IF($C72='4. Board Level Worksheet'!$C$5,'4. Board Level Worksheet'!$C$19,"")</f>
        <v/>
      </c>
      <c r="M72" s="80" t="str">
        <f>IF($C72='4. Board Level Worksheet'!$C$5,'4. Board Level Worksheet'!$C$21,"")</f>
        <v/>
      </c>
      <c r="N72" s="80" t="str">
        <f>IF($C72='4. Board Level Worksheet'!$C$5,'4. Board Level Worksheet'!$C$28,"")</f>
        <v/>
      </c>
      <c r="O72" s="80" t="str">
        <f>IF($C72='4. Board Level Worksheet'!$C$5,'4. Board Level Worksheet'!#REF!,"")</f>
        <v/>
      </c>
      <c r="P72" t="s">
        <v>22</v>
      </c>
      <c r="Q72" s="78">
        <v>0.5413</v>
      </c>
      <c r="R72" s="78">
        <v>0.5413</v>
      </c>
      <c r="S72" s="78">
        <v>0.26413599999999998</v>
      </c>
      <c r="T72" s="78">
        <v>5.8000000000000003E-2</v>
      </c>
      <c r="U72" s="79">
        <v>97</v>
      </c>
      <c r="V72" s="79">
        <f t="shared" si="1"/>
        <v>9.7000000000000003E-2</v>
      </c>
    </row>
    <row r="73" spans="1:22" x14ac:dyDescent="0.25">
      <c r="A73">
        <v>71</v>
      </c>
      <c r="B73" s="14">
        <v>65</v>
      </c>
      <c r="C73" t="s">
        <v>23</v>
      </c>
      <c r="D73" s="16"/>
      <c r="E73" s="16"/>
      <c r="F73" s="16"/>
      <c r="G73" s="16"/>
      <c r="H73" s="16"/>
      <c r="I73" s="16"/>
      <c r="J73" s="16"/>
      <c r="K73" s="78" t="str">
        <f>IF($C73='4. Board Level Worksheet'!$C$5,'4. Board Level Worksheet'!$C$18,"")</f>
        <v/>
      </c>
      <c r="L73" s="78" t="str">
        <f>IF($C73='4. Board Level Worksheet'!$C$5,'4. Board Level Worksheet'!$C$19,"")</f>
        <v/>
      </c>
      <c r="M73" s="80" t="str">
        <f>IF($C73='4. Board Level Worksheet'!$C$5,'4. Board Level Worksheet'!$C$21,"")</f>
        <v/>
      </c>
      <c r="N73" s="80" t="str">
        <f>IF($C73='4. Board Level Worksheet'!$C$5,'4. Board Level Worksheet'!$C$28,"")</f>
        <v/>
      </c>
      <c r="O73" s="80" t="str">
        <f>IF($C73='4. Board Level Worksheet'!$C$5,'4. Board Level Worksheet'!#REF!,"")</f>
        <v/>
      </c>
      <c r="P73" t="s">
        <v>23</v>
      </c>
      <c r="Q73" s="78">
        <v>0.37009999999999998</v>
      </c>
      <c r="R73" s="78">
        <v>0.37009999999999998</v>
      </c>
      <c r="S73" s="78">
        <v>0.19773199999999999</v>
      </c>
      <c r="T73" s="78">
        <v>3.2000000000000001E-2</v>
      </c>
      <c r="U73" s="79">
        <v>116</v>
      </c>
      <c r="V73" s="79">
        <f t="shared" si="1"/>
        <v>0.11600000000000001</v>
      </c>
    </row>
    <row r="74" spans="1:22" x14ac:dyDescent="0.25">
      <c r="A74">
        <v>72</v>
      </c>
      <c r="B74" s="14">
        <v>66</v>
      </c>
      <c r="C74" t="s">
        <v>24</v>
      </c>
      <c r="D74" s="16"/>
      <c r="E74" s="16"/>
      <c r="F74" s="16"/>
      <c r="G74" s="16"/>
      <c r="H74" s="16"/>
      <c r="I74" s="16"/>
      <c r="J74" s="16"/>
      <c r="K74" s="78" t="str">
        <f>IF($C74='4. Board Level Worksheet'!$C$5,'4. Board Level Worksheet'!$C$18,"")</f>
        <v/>
      </c>
      <c r="L74" s="78" t="str">
        <f>IF($C74='4. Board Level Worksheet'!$C$5,'4. Board Level Worksheet'!$C$19,"")</f>
        <v/>
      </c>
      <c r="M74" s="80" t="str">
        <f>IF($C74='4. Board Level Worksheet'!$C$5,'4. Board Level Worksheet'!$C$21,"")</f>
        <v/>
      </c>
      <c r="N74" s="80" t="str">
        <f>IF($C74='4. Board Level Worksheet'!$C$5,'4. Board Level Worksheet'!$C$28,"")</f>
        <v/>
      </c>
      <c r="O74" s="80" t="str">
        <f>IF($C74='4. Board Level Worksheet'!$C$5,'4. Board Level Worksheet'!#REF!,"")</f>
        <v/>
      </c>
      <c r="P74" t="s">
        <v>24</v>
      </c>
      <c r="Q74" s="78">
        <v>0.56269999999999998</v>
      </c>
      <c r="R74" s="78">
        <v>0.56269999999999998</v>
      </c>
      <c r="S74" s="78">
        <v>0.36524000000000001</v>
      </c>
      <c r="T74" s="78">
        <v>7.0999999999999994E-2</v>
      </c>
      <c r="U74" s="79">
        <v>203</v>
      </c>
      <c r="V74" s="79">
        <f t="shared" si="1"/>
        <v>0.20300000000000001</v>
      </c>
    </row>
    <row r="75" spans="1:22" x14ac:dyDescent="0.25">
      <c r="A75">
        <v>73</v>
      </c>
      <c r="B75" s="14">
        <v>100</v>
      </c>
      <c r="C75" t="s">
        <v>109</v>
      </c>
      <c r="D75" s="16"/>
      <c r="E75" s="16"/>
      <c r="F75" s="16"/>
      <c r="G75" s="16"/>
      <c r="H75" s="16"/>
      <c r="I75" s="16"/>
      <c r="J75" s="16"/>
      <c r="K75" s="78" t="str">
        <f>IF($C75='4. Board Level Worksheet'!$C$5,'4. Board Level Worksheet'!$C$18,"")</f>
        <v/>
      </c>
      <c r="L75" s="78" t="str">
        <f>IF($C75='4. Board Level Worksheet'!$C$5,'4. Board Level Worksheet'!$C$19,"")</f>
        <v/>
      </c>
      <c r="M75" s="80" t="str">
        <f>IF($C75='4. Board Level Worksheet'!$C$5,'4. Board Level Worksheet'!$C$21,"")</f>
        <v/>
      </c>
      <c r="N75" s="80" t="str">
        <f>IF($C75='4. Board Level Worksheet'!$C$5,'4. Board Level Worksheet'!$C$28,"")</f>
        <v/>
      </c>
      <c r="O75" s="80" t="str">
        <f>IF($C75='4. Board Level Worksheet'!$C$5,'4. Board Level Worksheet'!#REF!,"")</f>
        <v/>
      </c>
      <c r="P75" t="s">
        <v>109</v>
      </c>
      <c r="Q75" s="78">
        <v>5.0000000000000001E-3</v>
      </c>
      <c r="R75" s="78">
        <v>5.0000000000000001E-3</v>
      </c>
      <c r="S75" s="78">
        <v>1.3566999999999999E-2</v>
      </c>
      <c r="T75" s="78">
        <v>0</v>
      </c>
      <c r="U75" s="79">
        <v>0</v>
      </c>
      <c r="V75" s="79">
        <f t="shared" si="1"/>
        <v>0</v>
      </c>
    </row>
    <row r="76" spans="1:22" x14ac:dyDescent="0.25">
      <c r="A76">
        <v>74</v>
      </c>
      <c r="B76" s="14">
        <v>101</v>
      </c>
      <c r="C76" t="s">
        <v>110</v>
      </c>
      <c r="D76" s="16"/>
      <c r="E76" s="16"/>
      <c r="F76" s="16"/>
      <c r="G76" s="16"/>
      <c r="H76" s="16"/>
      <c r="I76" s="16"/>
      <c r="J76" s="16"/>
      <c r="K76" s="78" t="str">
        <f>IF($C76='4. Board Level Worksheet'!$C$5,'4. Board Level Worksheet'!$C$18,"")</f>
        <v/>
      </c>
      <c r="L76" s="78" t="str">
        <f>IF($C76='4. Board Level Worksheet'!$C$5,'4. Board Level Worksheet'!$C$19,"")</f>
        <v/>
      </c>
      <c r="M76" s="80" t="str">
        <f>IF($C76='4. Board Level Worksheet'!$C$5,'4. Board Level Worksheet'!$C$21,"")</f>
        <v/>
      </c>
      <c r="N76" s="80" t="str">
        <f>IF($C76='4. Board Level Worksheet'!$C$5,'4. Board Level Worksheet'!$C$28,"")</f>
        <v/>
      </c>
      <c r="O76" s="80" t="str">
        <f>IF($C76='4. Board Level Worksheet'!$C$5,'4. Board Level Worksheet'!#REF!,"")</f>
        <v/>
      </c>
      <c r="P76" t="s">
        <v>110</v>
      </c>
      <c r="Q76" s="78">
        <v>5.0000000000000001E-3</v>
      </c>
      <c r="R76" s="78">
        <v>5.0000000000000001E-3</v>
      </c>
      <c r="S76" s="78">
        <v>9.2420000000000002E-3</v>
      </c>
      <c r="T76" s="78">
        <v>0</v>
      </c>
      <c r="U76" s="79">
        <v>20</v>
      </c>
      <c r="V76" s="79">
        <f t="shared" si="1"/>
        <v>0.02</v>
      </c>
    </row>
    <row r="77" spans="1:22" x14ac:dyDescent="0.25">
      <c r="A77">
        <v>75</v>
      </c>
      <c r="B77" s="14">
        <v>102</v>
      </c>
      <c r="C77" t="s">
        <v>111</v>
      </c>
      <c r="D77" s="16"/>
      <c r="E77" s="16"/>
      <c r="F77" s="16"/>
      <c r="G77" s="16"/>
      <c r="H77" s="16"/>
      <c r="I77" s="16"/>
      <c r="J77" s="16"/>
      <c r="K77" s="78" t="str">
        <f>IF($C77='4. Board Level Worksheet'!$C$5,'4. Board Level Worksheet'!$C$18,"")</f>
        <v/>
      </c>
      <c r="L77" s="78" t="str">
        <f>IF($C77='4. Board Level Worksheet'!$C$5,'4. Board Level Worksheet'!$C$19,"")</f>
        <v/>
      </c>
      <c r="M77" s="80" t="str">
        <f>IF($C77='4. Board Level Worksheet'!$C$5,'4. Board Level Worksheet'!$C$21,"")</f>
        <v/>
      </c>
      <c r="N77" s="80" t="str">
        <f>IF($C77='4. Board Level Worksheet'!$C$5,'4. Board Level Worksheet'!$C$28,"")</f>
        <v/>
      </c>
      <c r="O77" s="80" t="str">
        <f>IF($C77='4. Board Level Worksheet'!$C$5,'4. Board Level Worksheet'!#REF!,"")</f>
        <v/>
      </c>
      <c r="P77" t="s">
        <v>111</v>
      </c>
      <c r="Q77" s="78">
        <v>5.0000000000000001E-3</v>
      </c>
      <c r="R77" s="78">
        <v>5.0000000000000001E-3</v>
      </c>
      <c r="S77" s="78">
        <v>4.5110000000000003E-3</v>
      </c>
      <c r="T77" s="78">
        <v>0</v>
      </c>
      <c r="U77" s="79">
        <v>21</v>
      </c>
      <c r="V77" s="79">
        <f t="shared" si="1"/>
        <v>2.1000000000000001E-2</v>
      </c>
    </row>
    <row r="78" spans="1:22" x14ac:dyDescent="0.25">
      <c r="A78">
        <v>76</v>
      </c>
      <c r="B78" s="14">
        <v>103</v>
      </c>
      <c r="C78" t="s">
        <v>25</v>
      </c>
      <c r="D78" s="16"/>
      <c r="E78" s="16"/>
      <c r="F78" s="16"/>
      <c r="G78" s="16"/>
      <c r="H78" s="16"/>
      <c r="I78" s="16"/>
      <c r="J78" s="16"/>
      <c r="K78" s="78" t="str">
        <f>IF($C78='4. Board Level Worksheet'!$C$5,'4. Board Level Worksheet'!$C$18,"")</f>
        <v/>
      </c>
      <c r="L78" s="78" t="str">
        <f>IF($C78='4. Board Level Worksheet'!$C$5,'4. Board Level Worksheet'!$C$19,"")</f>
        <v/>
      </c>
      <c r="M78" s="80" t="str">
        <f>IF($C78='4. Board Level Worksheet'!$C$5,'4. Board Level Worksheet'!$C$21,"")</f>
        <v/>
      </c>
      <c r="N78" s="80" t="str">
        <f>IF($C78='4. Board Level Worksheet'!$C$5,'4. Board Level Worksheet'!$C$28,"")</f>
        <v/>
      </c>
      <c r="O78" s="80" t="str">
        <f>IF($C78='4. Board Level Worksheet'!$C$5,'4. Board Level Worksheet'!#REF!,"")</f>
        <v/>
      </c>
      <c r="P78" t="s">
        <v>25</v>
      </c>
      <c r="Q78" s="78">
        <v>5.0000000000000001E-3</v>
      </c>
      <c r="R78" s="78">
        <v>5.0000000000000001E-3</v>
      </c>
      <c r="S78" s="78">
        <v>3.8440000000000002E-3</v>
      </c>
      <c r="T78" s="78">
        <v>1E-3</v>
      </c>
      <c r="U78" s="79">
        <v>8</v>
      </c>
      <c r="V78" s="79">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290961A9F2644C9F25292A4B18A071" ma:contentTypeVersion="8" ma:contentTypeDescription="Create a new document." ma:contentTypeScope="" ma:versionID="bbd8acf77038c39be07031bbc1762442">
  <xsd:schema xmlns:xsd="http://www.w3.org/2001/XMLSchema" xmlns:xs="http://www.w3.org/2001/XMLSchema" xmlns:p="http://schemas.microsoft.com/office/2006/metadata/properties" xmlns:ns3="a40d4fbf-d14b-4b79-8db4-8c77ece2ea1d" targetNamespace="http://schemas.microsoft.com/office/2006/metadata/properties" ma:root="true" ma:fieldsID="14302c4387b62c4c341f25db00571df3" ns3:_="">
    <xsd:import namespace="a40d4fbf-d14b-4b79-8db4-8c77ece2ea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d4fbf-d14b-4b79-8db4-8c77ece2ea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E3BFB6-99B9-41E0-8906-2998451C0E16}">
  <ds:schemaRefs>
    <ds:schemaRef ds:uri="http://schemas.microsoft.com/sharepoint/v3/contenttype/forms"/>
  </ds:schemaRefs>
</ds:datastoreItem>
</file>

<file path=customXml/itemProps2.xml><?xml version="1.0" encoding="utf-8"?>
<ds:datastoreItem xmlns:ds="http://schemas.openxmlformats.org/officeDocument/2006/customXml" ds:itemID="{A25A2792-4BEF-4CEB-B44E-8083C71E7605}">
  <ds:schemaRefs>
    <ds:schemaRef ds:uri="http://schemas.microsoft.com/office/2006/documentManagement/types"/>
    <ds:schemaRef ds:uri="http://www.w3.org/XML/1998/namespace"/>
    <ds:schemaRef ds:uri="http://schemas.microsoft.com/office/infopath/2007/PartnerControls"/>
    <ds:schemaRef ds:uri="http://purl.org/dc/elements/1.1/"/>
    <ds:schemaRef ds:uri="http://purl.org/dc/terms/"/>
    <ds:schemaRef ds:uri="http://purl.org/dc/dcmitype/"/>
    <ds:schemaRef ds:uri="a40d4fbf-d14b-4b79-8db4-8c77ece2ea1d"/>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E7660CE-3150-434F-A017-D6061E875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d4fbf-d14b-4b79-8db4-8c77ece2e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Board Ventilation Strategy</vt:lpstr>
      <vt:lpstr>2. Board Level Investments</vt:lpstr>
      <vt:lpstr>3. School Dashboard</vt:lpstr>
      <vt:lpstr>4. Board Level Worksheet</vt:lpstr>
      <vt:lpstr>5. School Level Worksheet</vt:lpstr>
      <vt:lpstr>Funding Tables</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khaled Elgharbawy</cp:lastModifiedBy>
  <cp:lastPrinted>2021-08-26T14:51:14Z</cp:lastPrinted>
  <dcterms:created xsi:type="dcterms:W3CDTF">2021-08-03T14:52:18Z</dcterms:created>
  <dcterms:modified xsi:type="dcterms:W3CDTF">2021-09-02T23:29:40Z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0x0101003F290961A9F2644C9F25292A4B18A071</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